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715" windowWidth="15480" windowHeight="1140" tabRatio="611" activeTab="10"/>
  </bookViews>
  <sheets>
    <sheet name="1010" sheetId="1" r:id="rId1"/>
    <sheet name="1020" sheetId="2" r:id="rId2"/>
    <sheet name="1030" sheetId="3" r:id="rId3"/>
    <sheet name="1040" sheetId="4" r:id="rId4"/>
    <sheet name="1070" sheetId="5" r:id="rId5"/>
    <sheet name="1090" sheetId="6" r:id="rId6"/>
    <sheet name="1150" sheetId="7" r:id="rId7"/>
    <sheet name="1161" sheetId="8" r:id="rId8"/>
    <sheet name="1162" sheetId="9" r:id="rId9"/>
    <sheet name="3140" sheetId="10" r:id="rId10"/>
    <sheet name="5031" sheetId="11" r:id="rId11"/>
    <sheet name="7691" sheetId="12" r:id="rId12"/>
    <sheet name="7363" sheetId="13" r:id="rId13"/>
  </sheets>
  <definedNames>
    <definedName name="_xlnm.Print_Titles" localSheetId="0">'1010'!$59:$60</definedName>
    <definedName name="_xlnm.Print_Titles" localSheetId="1">'1020'!$57:$58</definedName>
    <definedName name="_xlnm.Print_Titles" localSheetId="2">'1030'!$59:$60</definedName>
    <definedName name="_xlnm.Print_Titles" localSheetId="3">'1040'!$59:$60</definedName>
    <definedName name="_xlnm.Print_Titles" localSheetId="4">'1070'!$58:$59</definedName>
    <definedName name="_xlnm.Print_Titles" localSheetId="5">'1090'!$58:$59</definedName>
    <definedName name="_xlnm.Print_Titles" localSheetId="6">'1150'!$56:$57</definedName>
    <definedName name="_xlnm.Print_Titles" localSheetId="7">'1161'!$62:$63</definedName>
    <definedName name="_xlnm.Print_Titles" localSheetId="8">'1162'!$63:$64</definedName>
    <definedName name="_xlnm.Print_Titles" localSheetId="9">'3140'!$53:$54</definedName>
    <definedName name="_xlnm.Print_Titles" localSheetId="10">'5031'!$54:$55</definedName>
    <definedName name="_xlnm.Print_Titles" localSheetId="12">'7363'!$63:$64</definedName>
    <definedName name="_xlnm.Print_Titles" localSheetId="11">'7691'!$52:$53</definedName>
    <definedName name="_xlnm.Print_Area" localSheetId="0">'1010'!$A$1:$L$101</definedName>
    <definedName name="_xlnm.Print_Area" localSheetId="1">'1020'!$A$1:$L$114</definedName>
    <definedName name="_xlnm.Print_Area" localSheetId="2">'1030'!$A$1:$L$84</definedName>
    <definedName name="_xlnm.Print_Area" localSheetId="3">'1040'!$A$1:$L$89</definedName>
    <definedName name="_xlnm.Print_Area" localSheetId="4">'1070'!$A$1:$L$83</definedName>
    <definedName name="_xlnm.Print_Area" localSheetId="5">'1090'!$A$1:$L$123</definedName>
    <definedName name="_xlnm.Print_Area" localSheetId="6">'1150'!$A$1:$L$80</definedName>
    <definedName name="_xlnm.Print_Area" localSheetId="7">'1161'!$A$1:$L$151</definedName>
    <definedName name="_xlnm.Print_Area" localSheetId="8">'1162'!$A$1:$L$156</definedName>
    <definedName name="_xlnm.Print_Area" localSheetId="9">'3140'!$A$1:$L$72</definedName>
    <definedName name="_xlnm.Print_Area" localSheetId="10">'5031'!$A$1:$L$96</definedName>
    <definedName name="_xlnm.Print_Area" localSheetId="12">'7363'!$A$1:$L$100</definedName>
    <definedName name="_xlnm.Print_Area" localSheetId="11">'7691'!$A$1:$L$80</definedName>
  </definedNames>
  <calcPr fullCalcOnLoad="1"/>
</workbook>
</file>

<file path=xl/sharedStrings.xml><?xml version="1.0" encoding="utf-8"?>
<sst xmlns="http://schemas.openxmlformats.org/spreadsheetml/2006/main" count="2243" uniqueCount="391">
  <si>
    <t>грн.</t>
  </si>
  <si>
    <t>Програма розвитку системи цивільного захисту в м. Кривому Розі на 2016 - 2020 роки</t>
  </si>
  <si>
    <t>Усього:</t>
  </si>
  <si>
    <t>хотелки на февраль/план бюджета на 2017*100</t>
  </si>
  <si>
    <t>Бюджетний кодекс України (Закон від 08.07.2010р. №2456-VI,зі змінами та доповненнями)</t>
  </si>
  <si>
    <t>Конституція України (Закон від 28.06.1996 №254/96-ВР, зі змінами та доповненнями)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</si>
  <si>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дошкільних навчальних закладів</t>
    </r>
  </si>
  <si>
    <t>0610000</t>
  </si>
  <si>
    <t>0611010</t>
  </si>
  <si>
    <t>Надання дошкільної освіти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</si>
  <si>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змінами)</t>
  </si>
  <si>
    <t>0600000</t>
  </si>
  <si>
    <t>кількість закладів дошкільної освіти</t>
  </si>
  <si>
    <t xml:space="preserve">Забезпечення надання дошкільної освіти </t>
  </si>
  <si>
    <t>Завдання 1. Забезпечити створення належних умов для надання на належному рівні дошкільної освіти та виховання дітей</t>
  </si>
  <si>
    <t>Ю.В. Назарова</t>
  </si>
  <si>
    <t>Заступник директора департаменту фінансів - начальник бюджетного управління</t>
  </si>
  <si>
    <t>Наказ Міністерства фінансів України 26.08.2014 №836</t>
  </si>
  <si>
    <t>департаменту фінансів виконкому Криворізької міської ради</t>
  </si>
  <si>
    <t>ЗАТВЕРДЖЕНО</t>
  </si>
  <si>
    <t>ПАСПОРТ</t>
  </si>
  <si>
    <t>1.</t>
  </si>
  <si>
    <t>2.</t>
  </si>
  <si>
    <t>3.</t>
  </si>
  <si>
    <t>(найменування головного розпорядника)</t>
  </si>
  <si>
    <t>(найменування відповідального виконавця)</t>
  </si>
  <si>
    <t>(КФКВК)</t>
  </si>
  <si>
    <t>(найменування бюджетної програми)</t>
  </si>
  <si>
    <t xml:space="preserve">4. </t>
  </si>
  <si>
    <t xml:space="preserve">5. </t>
  </si>
  <si>
    <t xml:space="preserve">Підстави для виконання бюджетної програми: </t>
  </si>
  <si>
    <t>6.</t>
  </si>
  <si>
    <t>Мета бюджетної програми:</t>
  </si>
  <si>
    <t>7.</t>
  </si>
  <si>
    <t>№ з/п</t>
  </si>
  <si>
    <t>8.</t>
  </si>
  <si>
    <t>Загальний фонд</t>
  </si>
  <si>
    <t>Спеціальний фонд</t>
  </si>
  <si>
    <t>9.</t>
  </si>
  <si>
    <t>10.</t>
  </si>
  <si>
    <t>Одиниця виміру</t>
  </si>
  <si>
    <t>ПОГОДЖЕНО:</t>
  </si>
  <si>
    <t>0910</t>
  </si>
  <si>
    <t>Показники затрат</t>
  </si>
  <si>
    <t>од.</t>
  </si>
  <si>
    <t>Департамент освіти і науки виконкому Криворізької міської ради</t>
  </si>
  <si>
    <t>департаменту освіти і науки виконкому Криворізької міської ради</t>
  </si>
  <si>
    <t xml:space="preserve">Директор департаменту освіти і науки </t>
  </si>
  <si>
    <t>Т.П. Кріпак</t>
  </si>
  <si>
    <t>(у редакції наказу Міністерства фінансів України від 15 листопада 2018 року №908)</t>
  </si>
  <si>
    <t>(найменування головного розпорядника коштів міського бюджету)</t>
  </si>
  <si>
    <t>(найменування місцевого фінансового органу)</t>
  </si>
  <si>
    <t>бюджетної програми місцевого бюджету на 2019 рік</t>
  </si>
  <si>
    <t>Завдання</t>
  </si>
  <si>
    <t>Напрями використання бюджетних коштів:</t>
  </si>
  <si>
    <t>Завдання бюджетної програми:</t>
  </si>
  <si>
    <t>Наприми використнання бюджетних коштів</t>
  </si>
  <si>
    <t>у тому числі бюджет розвитку</t>
  </si>
  <si>
    <t>Усього</t>
  </si>
  <si>
    <t>Перелік міських/регіональних програм, що виконуються у складі бюджетної програми:</t>
  </si>
  <si>
    <t>Джерело фінансування</t>
  </si>
  <si>
    <t xml:space="preserve">Наказ/ розпорядчий документ </t>
  </si>
  <si>
    <t xml:space="preserve">наказ </t>
  </si>
  <si>
    <t>Назва місцевої/регіональної програми</t>
  </si>
  <si>
    <t>Результативні показники бюджетної програми:</t>
  </si>
  <si>
    <t>Показник</t>
  </si>
  <si>
    <t>(підпис)</t>
  </si>
  <si>
    <t>від _____________________________________№____________________________</t>
  </si>
  <si>
    <t>(ініціали та прізвище)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</si>
  <si>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створення належних умов для надання на належному рівні дошкільної освіти та виховання дітей</t>
    </r>
  </si>
  <si>
    <t>Покращення матеріально-технічної бази дошкільних навчальних закладів</t>
  </si>
  <si>
    <t>Програма перспективного розвитку освіти м. Кривого Рогу на 2019 - 2021 роки</t>
  </si>
  <si>
    <t>Зведення планів по мережі, штатах і контингентах установ, що фінансуються з місцевих бюджетів областей та міста Києва на 2019 рік</t>
  </si>
  <si>
    <t>кількість груп</t>
  </si>
  <si>
    <t>Показники продукту</t>
  </si>
  <si>
    <t>кількість дітей від 0 - 6 років</t>
  </si>
  <si>
    <t>кількість дітей, що відвідують заклади дошкільної освіти</t>
  </si>
  <si>
    <t>осіб</t>
  </si>
  <si>
    <t>Показники ефективності</t>
  </si>
  <si>
    <t>середні витрати на одну дитину</t>
  </si>
  <si>
    <t>діто-дні відвідування</t>
  </si>
  <si>
    <t>діто/дні</t>
  </si>
  <si>
    <t>Розрахунок</t>
  </si>
  <si>
    <t>Показники якості</t>
  </si>
  <si>
    <t>відсоток охоплення дітей дошкільною освітою</t>
  </si>
  <si>
    <t>кількість днів відвідування</t>
  </si>
  <si>
    <t>%</t>
  </si>
  <si>
    <t>дні</t>
  </si>
  <si>
    <t>Розрахунок до кошторису на 2019 рік</t>
  </si>
  <si>
    <t>Завдання 2. Покращення матеріально-технічної бази дошкільних навчальних закладів</t>
  </si>
  <si>
    <t>придбання побутової техніки та іншого обладнання довгострокового користування</t>
  </si>
  <si>
    <t>проведення капітальних ремонтів та виготовлення проекто-кошторисної документації</t>
  </si>
  <si>
    <t>кількість придбаної побутової техніки та іншого обладнання довгострокового користування</t>
  </si>
  <si>
    <t>кількість виконаних робіт з капітального ремонту та виготовлених проектно-кошторисних документів</t>
  </si>
  <si>
    <t>середні витрати на придбання одиниці побутової техніки та іншого обладнання довгострокового користування</t>
  </si>
  <si>
    <t>середні витрати на проведення одного капітального ремонту</t>
  </si>
  <si>
    <t>відсоток оновлення обладнання та предметів довгострокового користування до запланованого обсягу видатків</t>
  </si>
  <si>
    <t xml:space="preserve">відсоток обсягу коштів направлених на проведення капітальних ремонтів до запланованого </t>
  </si>
  <si>
    <t>Закони України "Про Державний бюджет України на 2018 рік" (Закон від 07.12.2017 №2246-VIII), "Про місцеве самоврядування в Україні" (Закон від 21.05.1997 №280/97-ВР), (зі змінами), "Про освіту" (Закон від 05.09.2017 №2145-VIII), (зі змінами), "Про дошкіль</t>
  </si>
  <si>
    <t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t>
  </si>
  <si>
    <t>0611020</t>
  </si>
  <si>
    <t>0921</t>
  </si>
  <si>
    <t>Забезпечення надання послуг з повної загальної середньої освіти в денних закладах загальної середньої освіти</t>
  </si>
  <si>
    <r>
      <rPr>
        <b/>
        <sz val="13"/>
        <rFont val="Times New Roman"/>
        <family val="1"/>
      </rPr>
      <t xml:space="preserve">Завдання 3. </t>
    </r>
    <r>
      <rPr>
        <sz val="13"/>
        <rFont val="Times New Roman"/>
        <family val="1"/>
      </rPr>
      <t>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</si>
  <si>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відповідних послуг денними закладами загальної середньої освіти</t>
    </r>
  </si>
  <si>
    <t>Забезпечення оздоровлення дітей пільгових категорій</t>
  </si>
  <si>
    <t>Завдання 1. Забезпечити надання відповідних послуг денними закладами загальної середньої освіти</t>
  </si>
  <si>
    <t>кількість  закладів (за ступенями шкіл):</t>
  </si>
  <si>
    <t>кількість закладів І ступеня</t>
  </si>
  <si>
    <t>кількість класів</t>
  </si>
  <si>
    <t>кількість придбання комп'ютерних класів</t>
  </si>
  <si>
    <t>Завдання 3. Забезпечення оздоровлення дітей пільгових категорій</t>
  </si>
  <si>
    <t>обсяг видатків на перевезення дітей пільгових категорій до оздоровчих таборів</t>
  </si>
  <si>
    <t>середньорічна кількість дітей, які будуть перевезені до оздоровчих таборів</t>
  </si>
  <si>
    <t xml:space="preserve">витрати на перевезення 1 дитини до оздоровчого табору </t>
  </si>
  <si>
    <t xml:space="preserve">Розрахунок </t>
  </si>
  <si>
    <t>Надання загальної середньої освіти вечірніми (змінними) школами</t>
  </si>
  <si>
    <t>0611030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</si>
  <si>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 надання загальної середньої освіти працюючій молоді</t>
    </r>
  </si>
  <si>
    <t>-</t>
  </si>
  <si>
    <t>0611040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</si>
  <si>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</si>
  <si>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</si>
  <si>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шкіл-інтернатів, загальноосвітніх санаторних шкіл-інтернатів</t>
    </r>
  </si>
  <si>
    <t>Покращення матеріально-технічної бази загальноосвітніх шкіл-інтернатів, загальноосвітніх санаторних шкіл-інтернатів</t>
  </si>
  <si>
    <t>кількість закладів І - ІІ ступеня</t>
  </si>
  <si>
    <t>кількість закладів І - ІІІ ступеня</t>
  </si>
  <si>
    <t>0611070</t>
  </si>
  <si>
    <t>Забезпечення надання повної загальної освіти працюючій молоді</t>
  </si>
  <si>
    <t xml:space="preserve">Забезпечення надання освіти в закладах загальної середньої освіти, санаторних школах-інтернатах </t>
  </si>
  <si>
    <t>Створення умов для надання повної загальної середньої освіти хлопцям і дівчатам, які потребують корекції фізичного та (або) розумового розвитку</t>
  </si>
  <si>
    <t>кількість дітей пільгових категорій</t>
  </si>
  <si>
    <t>Надання позашкільної освіти позашкільними закладами освіти, заходи із позашкільної роботи з дітьми</t>
  </si>
  <si>
    <t>0611090</t>
  </si>
  <si>
    <t>0960</t>
  </si>
  <si>
    <t>Задоволення потреб дівчат і хлопців у сфері позашкільної освіти з урахуванням їх віку та місця проживання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</si>
  <si>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</si>
  <si>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Покращення матеріально-технічної бази позашкільних навчальних закладів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</si>
  <si>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рівні можливості дівчатам та хлопцям у сфері отримання позашкільної освіти</t>
    </r>
  </si>
  <si>
    <t>Завдання 1. Забезпечити рівні можливості дівчатам та хлопцям у сфері отримання позашкільної освіти</t>
  </si>
  <si>
    <t>кількість гуртків за напрямами діяльності:</t>
  </si>
  <si>
    <t>кількість дітей, які отримують позашкільну освіту, у т.ч. за напрямами діяльності гуртків:</t>
  </si>
  <si>
    <t xml:space="preserve">Статистична звітність, форма №1-ПЗ </t>
  </si>
  <si>
    <t>відсоток дітей, охоплених позашкільною освітою</t>
  </si>
  <si>
    <t>Завдання 2. Забезпечення оздоровлення дітей пільгових категорій</t>
  </si>
  <si>
    <t>кількість закладів</t>
  </si>
  <si>
    <t>Звітність установ</t>
  </si>
  <si>
    <t>середньорічна кількість дітей, які будуть оздоровлені</t>
  </si>
  <si>
    <t>середні витрати на 1 дитину, яка буде оздоровлена</t>
  </si>
  <si>
    <t>Завдання 3. Покращення матеріально-технічної бази позашкільних навчальних закладів</t>
  </si>
  <si>
    <t xml:space="preserve">кількість придбаного обладнання довгострокового користування </t>
  </si>
  <si>
    <t>кількість проведених капітальних ремонтів</t>
  </si>
  <si>
    <t>середні витрати на придбання одиниці обладнання довгострокового користування</t>
  </si>
  <si>
    <t xml:space="preserve">відсоток обсягу коштів направлених на проведення капітальних ремонтів  до запланованого </t>
  </si>
  <si>
    <t>0611150</t>
  </si>
  <si>
    <t>0990</t>
  </si>
  <si>
    <t>Методичне забезпечення діяльності навчальних закладів</t>
  </si>
  <si>
    <t>Забезпечення належної методичної роботи закладами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</si>
  <si>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належну методичну роботу в закладах освіти</t>
    </r>
  </si>
  <si>
    <t>Завдання 1. Забезпечити належну методичну роботу в закладах освіти</t>
  </si>
  <si>
    <t xml:space="preserve">кількість заходів </t>
  </si>
  <si>
    <t>кількість дітей, які беруть участь у проведених заходів</t>
  </si>
  <si>
    <t>дітей</t>
  </si>
  <si>
    <t xml:space="preserve">кількість дітей, які присутні на одному заході 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</si>
  <si>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</si>
  <si>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 Забезпечити надання якісних послуг з централізованого господарського обслуговування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</si>
  <si>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проведення первинної професійної орієнтації учнів у навчально-виробничих комбінатах</t>
    </r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</si>
  <si>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постраджали внаслідок Чорнобильскої катастрофи)</t>
  </si>
  <si>
    <t>0613140</t>
  </si>
  <si>
    <t>1040</t>
  </si>
  <si>
    <t>Забезпечення оздоровлення та відпочинку дітей, які потребують особливої соціальної уваги та підтримки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</si>
  <si>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Організація та забезпечення оздоровлення та відпочинку дітей, які потребують особливої соціальної уваги та підтримки</t>
    </r>
  </si>
  <si>
    <t>Завдання 1. Організація та забезпечення оздоровлення та відпочинку дітей, які потребують особливої соціальної уваги та підтримки</t>
  </si>
  <si>
    <t>кількість дітей, яким надано послуги з оздоровлення</t>
  </si>
  <si>
    <t>середні витрати на оздоровлення однієї дитини</t>
  </si>
  <si>
    <t xml:space="preserve">відсоток дітей,охоплених заходами з оздоровлення, порівняно з минулим роком </t>
  </si>
  <si>
    <t>0810</t>
  </si>
  <si>
    <t>Забезпечення створення умов для гармонійного виховання, фізичного розвитку, повноцінного оздоровлення, змістовного відпочинку ідозвілля дітей та молоді, самореалізації, набуття навичок здорового способу життя, підготовки спортсменів для резервного спорту</t>
  </si>
  <si>
    <r>
      <rPr>
        <b/>
        <sz val="13"/>
        <rFont val="Times New Roman"/>
        <family val="1"/>
      </rPr>
      <t xml:space="preserve">Завдання 1. </t>
    </r>
    <r>
      <rPr>
        <sz val="13"/>
        <rFont val="Times New Roman"/>
        <family val="1"/>
      </rPr>
      <t>Підготовка спортивного резерву та підвищення рівня фізичної підготовленості дітей дитячо-юнацькими спортивними школами</t>
    </r>
  </si>
  <si>
    <r>
      <rPr>
        <b/>
        <sz val="13"/>
        <rFont val="Times New Roman"/>
        <family val="1"/>
      </rPr>
      <t xml:space="preserve">Завдання 2. </t>
    </r>
    <r>
      <rPr>
        <sz val="13"/>
        <rFont val="Times New Roman"/>
        <family val="1"/>
      </rPr>
      <t>Покращення матеріально-технічної бази дитячо-юнацьких спортивних шкіл</t>
    </r>
  </si>
  <si>
    <t>Програма  розвитку фізичної культури і спорту в м. Кривому Розі на 2016 - 2020 роки</t>
  </si>
  <si>
    <t>Завдання 1. Підготовка спортивного резерву та підвищення рівня фізичної підготовленості дітей дитячо-юнацькими спортивними школами</t>
  </si>
  <si>
    <t>кількість дитячо-юнацьких спортивних шкіл</t>
  </si>
  <si>
    <t>кількість штатних працівників</t>
  </si>
  <si>
    <t>у тому числі тренерів</t>
  </si>
  <si>
    <t>обсяг витрат на забезпечення участі учнів ДЮСШ у спортивних змаганнях</t>
  </si>
  <si>
    <t>Кошторис установ на 2019 рік</t>
  </si>
  <si>
    <t>кількість учнів у ДЮСШ</t>
  </si>
  <si>
    <t>середня кількість учнів, що візьмуть участь у регіональних спортивних змаганнях</t>
  </si>
  <si>
    <t>ф. 5 ФК "Звіт ДЮСШ"</t>
  </si>
  <si>
    <t>Річна звітність на 01.01.2019 рік</t>
  </si>
  <si>
    <t>середні витрати на утримання ДЮСШ, з розрахунку на одного працівника</t>
  </si>
  <si>
    <t>середньомісячна заробітна плата працівника ДЮСШ</t>
  </si>
  <si>
    <t>середні витрати на навчально-тренувальну роботу у ДЮСШ у розрахунку на одного учня</t>
  </si>
  <si>
    <t>середні витрати на забезпечення участі одного учні ДЮСШ у регіональних змаганнях</t>
  </si>
  <si>
    <t>середня кількість учнів ДЮСШ, які здобули призові місця в регіональних спортивних змаганнях</t>
  </si>
  <si>
    <t>середня кількість підготовлених у ДЮСШ майстрів спорту/ кандидатів у майстри спорту України</t>
  </si>
  <si>
    <t>Завдання 2. Покращення матеріально-технічної бази дитячо-юнацьких спортивних шкіл</t>
  </si>
  <si>
    <t>Виконання заходів за рахунок цільових фондів, утворених Верховною Рідою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</si>
  <si>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Підготовка спортивного резерву та підвищення рівня фізичної підготовленості дітей дитячо-юнацькими спортивними школами</t>
    </r>
  </si>
  <si>
    <t>Завдання 1. 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</si>
  <si>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закладів що обслуговується централізованими бухгалтеріями</t>
  </si>
  <si>
    <t>кількість особових рахунків</t>
  </si>
  <si>
    <t>кількість складених звітів працівниками бухгалтерії</t>
  </si>
  <si>
    <t>кількість закладів, які обслуговує одна централізована бухгалтерія</t>
  </si>
  <si>
    <t>заклад</t>
  </si>
  <si>
    <t>кількість закладів, які обслуговує одна штатна одиниця</t>
  </si>
  <si>
    <t>кількість особових рахунків, які обслуговує 1 працівник</t>
  </si>
  <si>
    <t>Завдання 2. Забезпечити надання якісних послуг з централізованого господарського обслуговування</t>
  </si>
  <si>
    <t>кількість груп централізованого господарського обслуговування</t>
  </si>
  <si>
    <t>кількість закладів, які обслуговуються групами централізованого господарського обслуговування</t>
  </si>
  <si>
    <t>Завдання 3. Забезпечення проведення первинної професійної орієнтації учнів у навчально-виробничих комбінатах</t>
  </si>
  <si>
    <t>Тарифікація на 2019-2020 навчальний рік</t>
  </si>
  <si>
    <t>кількість дітей, які отримують первинну професійну орієнтацію у навчально-виробничих комбінатах</t>
  </si>
  <si>
    <t>витрати на одну дитину, яка отримує освіту в інших закладах освіти міста</t>
  </si>
  <si>
    <t>Завдання 4. Покращення матеріально-технічної бази</t>
  </si>
  <si>
    <t xml:space="preserve">кількість закладів </t>
  </si>
  <si>
    <t>кількість дітей з вадами, які не отримують психолого-педагогічну допомогу у дошкільних та загальноосвітніх навчальних закладах</t>
  </si>
  <si>
    <t>кількість дітей, які отримають психолого-педагогічну допомогу</t>
  </si>
  <si>
    <t>витрати на одну дитину, яка отримає психолого-педагогічну допомогу</t>
  </si>
  <si>
    <t xml:space="preserve">відсоток охоплення дітей, яким буде надано психолого-педагогічну допомогу </t>
  </si>
  <si>
    <t>обсяг поточних видатків</t>
  </si>
  <si>
    <t>кількість одержувачів допомоги</t>
  </si>
  <si>
    <t>середній розмір допомоги</t>
  </si>
  <si>
    <t xml:space="preserve">проведення поточних послуг та придбання предметів, матеріалів, обладнання та інвентарю </t>
  </si>
  <si>
    <t>обсяг капітальних видатків</t>
  </si>
  <si>
    <t>Додатов 3 до рішення Криворізької міської ради від 26.12.2018 №3274 "Про міський бюджет на 2019 рік"</t>
  </si>
  <si>
    <t>кількість учнів</t>
  </si>
  <si>
    <t>кількіть ставок педагогічного персоналу та віднесених до них</t>
  </si>
  <si>
    <t>кількіть штатних одиниць інших працівників</t>
  </si>
  <si>
    <t>усього-ставок/штатних одиниць</t>
  </si>
  <si>
    <t>від _____________________________________№_________________________</t>
  </si>
  <si>
    <t xml:space="preserve">     гуртки ішших напрямів</t>
  </si>
  <si>
    <t xml:space="preserve">відсоток дітей, які отримають нагороди </t>
  </si>
  <si>
    <r>
      <rPr>
        <b/>
        <sz val="13"/>
        <rFont val="Times New Roman"/>
        <family val="1"/>
      </rPr>
      <t>Завдання 4.</t>
    </r>
    <r>
      <rPr>
        <sz val="13"/>
        <rFont val="Times New Roman"/>
        <family val="1"/>
      </rPr>
      <t xml:space="preserve"> Забезпечення прав дітей з особливими освітніми потребами віком від 2 до 18 років на здобуття дошкільної та загальної середньої освіти</t>
    </r>
  </si>
  <si>
    <r>
      <rPr>
        <b/>
        <sz val="13"/>
        <rFont val="Times New Roman"/>
        <family val="1"/>
      </rPr>
      <t>Завдання 5.</t>
    </r>
    <r>
      <rPr>
        <sz val="13"/>
        <rFont val="Times New Roman"/>
        <family val="1"/>
      </rPr>
      <t xml:space="preserve"> Забезпечити надання допомоги  дітям-сиротам та дітям, позбавленим батьківського піклування, яким виповнюється 18 років</t>
    </r>
  </si>
  <si>
    <t>Завдання 4. Забезпечення прав дітей з особливими освітніми потребами віком від 2 до 18 років на здобуття дошкільної та загальної середньої освіти</t>
  </si>
  <si>
    <t>Спільний наказ міністерства юстицій України та міністерства молоді та спорту України від 23.11.2016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 (зі змінами)</t>
  </si>
  <si>
    <t>(КТПКВК МБ)</t>
  </si>
  <si>
    <t>гривень</t>
  </si>
  <si>
    <t xml:space="preserve">Обсяг бюджетних призначень/бюджетних асигнувань </t>
  </si>
  <si>
    <t xml:space="preserve">гривень, у тому числі загального фонду </t>
  </si>
  <si>
    <t>гривень та спеціального фонду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</si>
  <si>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дошкільну освіту" (Закон від 11.07.2001 №2628-ІІІ), (зі змінами), "Про охорону дитинства" (Закон від 26.04.2001 №2402-ІІІ),  (зі змінами)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</si>
  <si>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</t>
  </si>
  <si>
    <t>Придбання обладнання довгострокового користування та здійснення капітальних ремонтів закладів дошкільної освіти</t>
  </si>
  <si>
    <t>Перелік місцевих/регіональних програм, що виконуються у складі бюджетної програми:</t>
  </si>
  <si>
    <t>Статистичні дані станом на 01.01.2018 року</t>
  </si>
  <si>
    <t>Наказ</t>
  </si>
  <si>
    <t>Продукту</t>
  </si>
  <si>
    <t>Ефективності</t>
  </si>
  <si>
    <t>Якості</t>
  </si>
  <si>
    <t>Затрат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</si>
  <si>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</si>
  <si>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навчальних закладів</t>
    </r>
  </si>
  <si>
    <t>Придбання обладнання довгострокового користування та здійснення капітальних ремонтів закладів загальної середньої освіти</t>
  </si>
  <si>
    <t>Мережа закладів дошкільної освіти на 01.01.2019 рік</t>
  </si>
  <si>
    <t>Мережа класів та контингенту учнів на 2018-2019 навчальний рік</t>
  </si>
  <si>
    <t>кількість класів у закладах І ступеня</t>
  </si>
  <si>
    <t>кількість класів у закладах І - ІІ ступенів</t>
  </si>
  <si>
    <t>кількість класів у закладах І - ІІІ ступенів</t>
  </si>
  <si>
    <t>Зведення планів по мережі, штатах і контингентах установ, що фінансуються з місцевих бюджетів областей та міста Києва за 2018 рік</t>
  </si>
  <si>
    <t>середні витрати на одного учня</t>
  </si>
  <si>
    <t>Завдання 2. Покращення матеріально-технічної бази загальноосвітніх навчальних закладів</t>
  </si>
  <si>
    <t>Забезпечення діяльності вечірніх шкіл</t>
  </si>
  <si>
    <t>кількість вечірніх шкіл (І-ІІІ ступенів)</t>
  </si>
  <si>
    <t>кількіть штатних одиниць інших працівникі</t>
  </si>
  <si>
    <t>усього-кількіть ставок (штатних одиниць)</t>
  </si>
  <si>
    <t>Тарифікація на 2018-2019 навчальний рік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</si>
  <si>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належної освіти та відповідних умов перебування учнів у закладах загальної середньої освіти, санаторних школах-інтернатах</t>
    </r>
  </si>
  <si>
    <t>Забезпечення діяльності загальноосвітніх та санаторних шкіл-інтернатів</t>
  </si>
  <si>
    <t>Завдання 1.  Забезпечити надання належної освіти та відповідних умов перебування учнів у закладах загальної середньої освіти, санаторних школах-інтернатах</t>
  </si>
  <si>
    <t>кількість  закладів :</t>
  </si>
  <si>
    <t>заклади І - ІІ ступеня</t>
  </si>
  <si>
    <t>заклади І - ІІІ ступеня</t>
  </si>
  <si>
    <t>кількість класів у закладах І - ІІ ступеня</t>
  </si>
  <si>
    <t>кількість класів у закладах І - ІІІ ступеня</t>
  </si>
  <si>
    <t>Надання загальної середньої освіти спецільними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</si>
  <si>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 розумового розвитку, з урахуванням нозології захворювання</t>
    </r>
  </si>
  <si>
    <t>Забезпечення діяльності закладів для дітей, які потребують корекції фізичного та (або) розумового розвитку</t>
  </si>
  <si>
    <t xml:space="preserve">кількість  закладів </t>
  </si>
  <si>
    <t>усього-кількіть працівників (штатних одиниць)</t>
  </si>
  <si>
    <t>кількість дітей, вихованців</t>
  </si>
  <si>
    <t>середні витрати на одного вихованця</t>
  </si>
  <si>
    <t>середні витрати на одяг, взуття, засоби гігієни, канцелярські товари і шкільне приладдя на 1 вихованця (дівчину/хлопця)</t>
  </si>
  <si>
    <t>середні витрати на харчування 1 вихованця</t>
  </si>
  <si>
    <t>Придбання обладнання довгострокового користування для закладів позашкільної освіти</t>
  </si>
  <si>
    <t xml:space="preserve">     науково-технічні</t>
  </si>
  <si>
    <t xml:space="preserve">     еколого-натуралістичні</t>
  </si>
  <si>
    <t xml:space="preserve">     туристично-краєзнавчі</t>
  </si>
  <si>
    <t xml:space="preserve">     фізкультурно-спортивні або спортивні</t>
  </si>
  <si>
    <t xml:space="preserve">     художньо-естетичні</t>
  </si>
  <si>
    <t xml:space="preserve">     дослідницько-експериментальні</t>
  </si>
  <si>
    <t xml:space="preserve">     оздоровчі</t>
  </si>
  <si>
    <t>Зведений звіт позашкільних навчальних закладів на 01.01.2019</t>
  </si>
  <si>
    <t>кількість ставок педагогічного персоналу та віднесених до них</t>
  </si>
  <si>
    <t>всього-кількіть ставок (штатних одиниць)</t>
  </si>
  <si>
    <t>Здійснення методичного забезпечення діяльності навчальних закладів освіти міста</t>
  </si>
  <si>
    <t>Забезпечення реалізації інших програм та заходів у сфері освіти</t>
  </si>
  <si>
    <t>Забезпечення діяльності централізованих бухгалтерій відділів освіти виконкомів районних у місті рад</t>
  </si>
  <si>
    <t xml:space="preserve">Забезпечення діяльності груп по централізованому господарському обслуговуванню </t>
  </si>
  <si>
    <t>Забезпечення діяльбності закладів первинної професійної орієнтації учнів</t>
  </si>
  <si>
    <t>Забезпечення діяльності закладів для дітей з особливими освітніми потребами</t>
  </si>
  <si>
    <t>Допомога  дітям-сиротам та дітям, позбавленим батьківського піклування, яким виповнюється 18 років</t>
  </si>
  <si>
    <t>Покращення матеріально-технічної бази закладів освіти міста</t>
  </si>
  <si>
    <t>обсяг видатків</t>
  </si>
  <si>
    <t>всього-кількість ставок (штатних одиниць)</t>
  </si>
  <si>
    <t>од</t>
  </si>
  <si>
    <t>обсяг поточних та капітальних видатків</t>
  </si>
  <si>
    <t xml:space="preserve">грн. 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</si>
  <si>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</t>
  </si>
  <si>
    <t xml:space="preserve">Наказ Міністерства соціальної політики Україна від 14.05.2018 №688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</t>
  </si>
  <si>
    <t>Грошова компенсація дітям-сиротам та дітям позбавленим батьківського піклування, які за медичними показниками не змогли оздоровитися в літній період</t>
  </si>
  <si>
    <t>Забезпечення діяльності дитячо-юнацьких спортивних шкіл</t>
  </si>
  <si>
    <t>Придбання обладнання довгострокового користування та здійснення капітальних ремонтів дитячо-юнацьких сортивних шкіл</t>
  </si>
  <si>
    <t>кількість придбаного обладнання довгострокового користування</t>
  </si>
  <si>
    <t>середні витрати на придбання обладнання довгострокового користування</t>
  </si>
  <si>
    <t>Здійснення перевезення дітей пільгових категорій до дитячих оздоровчих таборів</t>
  </si>
  <si>
    <t>0615031</t>
  </si>
  <si>
    <t>0617691</t>
  </si>
  <si>
    <t>0490</t>
  </si>
  <si>
    <t>Утримання та навчально-тренувальна робота комунальних дитячо-юнацьких спортивних шкіл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</si>
  <si>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</si>
  <si>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0611161</t>
  </si>
  <si>
    <t>Забезпечення діяльності інших закладів у сфері освіти</t>
  </si>
  <si>
    <t>Завдання 5. Забезпечити надання допомоги  дітям-сиротам та дітям, позбавленим батьківського піклування, яким виповнюється 18 років</t>
  </si>
  <si>
    <t>0611162</t>
  </si>
  <si>
    <t>Інші програми та заходи у сфері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</si>
  <si>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допомоги  дітям-сиротам та дітям, позбавленим батьківського піклування, яким виповнюється 18 років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</si>
  <si>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Централізоване забезпечення покращення матеріально-технічної бази закладів освіти міста</t>
    </r>
  </si>
  <si>
    <t>Завдання 1. Забезпечити надання допомоги  дітям-сиротам та дітям, позбавленим батьківського піклування, яким виповнюється 18 років</t>
  </si>
  <si>
    <t>Завдання 2. Централізоване забезпечення покращення матеріально-технічної бази закладів освіти міста</t>
  </si>
  <si>
    <t>Забезпечення реалізації інших програм у сфері освіти</t>
  </si>
  <si>
    <t>Оновлення матеріально-технічної бази у централізованих бухгалтеріях відділів освіти виконкомів районних у місті рад</t>
  </si>
  <si>
    <r>
      <rPr>
        <b/>
        <sz val="13"/>
        <rFont val="Times New Roman"/>
        <family val="1"/>
      </rPr>
      <t>Завдання 5.</t>
    </r>
    <r>
      <rPr>
        <sz val="13"/>
        <rFont val="Times New Roman"/>
        <family val="1"/>
      </rPr>
      <t xml:space="preserve"> Покращення матеріально-технічної бази у сфері освіти</t>
    </r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</si>
  <si>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</si>
  <si>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</si>
  <si>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Рішення Криворізької міської ради від 26.12.2018 №3274 "Про міський бюджет на 2019 рік" (зі змінами)</t>
  </si>
  <si>
    <t>Наказ МФУ від 27.07.2011 №945 "Примірний перелік результативних показників бюджетних програм для місцевих бюджетів за видатками, що можуть здійснюватися з усіх місцевих бюджетів"</t>
  </si>
  <si>
    <t>Завдання 1. Забезпечення будівництва об'єктів</t>
  </si>
  <si>
    <r>
      <t>Завдання 1.</t>
    </r>
    <r>
      <rPr>
        <sz val="13"/>
        <rFont val="Times New Roman"/>
        <family val="1"/>
      </rPr>
      <t xml:space="preserve"> Забезпечення будівництва об'єктів</t>
    </r>
  </si>
  <si>
    <r>
      <rPr>
        <b/>
        <sz val="13"/>
        <rFont val="Times New Roman"/>
        <family val="1"/>
      </rPr>
      <t xml:space="preserve">Завдання 2. </t>
    </r>
    <r>
      <rPr>
        <sz val="13"/>
        <rFont val="Times New Roman"/>
        <family val="1"/>
      </rPr>
      <t>Забезпечення капітальних ремонтів та придбання предметів довгострокового користування</t>
    </r>
  </si>
  <si>
    <t>Програма капітального будівництва об'єктів інфроструктури м. Кривого Рогу на 2019-2021 рпоки</t>
  </si>
  <si>
    <t>обсяг будівництва</t>
  </si>
  <si>
    <t>Проектно-кошторисна документація</t>
  </si>
  <si>
    <t>кв. м.</t>
  </si>
  <si>
    <t>середні витрати на 1 км. (кв. м.) будівництва об'єкта</t>
  </si>
  <si>
    <t>рівень готовності об'єктів будівництва</t>
  </si>
  <si>
    <t>Завдання 2. Забезпечення капітальних ремонтів та придбання предметів довгострокового користування</t>
  </si>
  <si>
    <t>обсяг капітальних ремонтів</t>
  </si>
  <si>
    <t>кількість об'єктів в яких планується здійснити капітальні ремонти</t>
  </si>
  <si>
    <t>середні витрати на капітальний ремонт одного об'єкту</t>
  </si>
  <si>
    <t>середні витрати на 1 км. (кв. м.) капітального ремонту об'єктів</t>
  </si>
  <si>
    <t>відсоток обсягу коштів направлених на проведення капітальних ремонтів до запланованого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</si>
  <si>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роки",  від 24.12.2015 №60 "Про затвердження Програми розвитку системи цивільного захисту в м. Кривому Розі на 2016-2020 роки" (зі змінами)</t>
  </si>
  <si>
    <t>Рішення Криворізької міської ради від 26.12.2018 №3274 "Про міський бюджет на 2019 рік" (зі змінами), від 24.12.2015 №60 "Про затвердження Програми розвитку системи цивільного захисту в м. Кривому Розі на 2016-2020 роки" (зі змінами)</t>
  </si>
  <si>
    <t>Рішення Криворізької міської ради від 26.12.2018 №3274 "Про міський бюджет на 2019 рік" (зі змінами),  від 24.12.2015 №60 "Про затвердження Програми розвитку системи цивільного захисту в м. Кривому Розі на 2016-2020 роки" (зі змінами)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</si>
  <si>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</t>
  </si>
  <si>
    <t>Рішення Криворізької міської ради від 26.12.2018 №3274 "Про міський бюджет на 2019 рік" (зі змінами), від 24.12.2015 №50 "Про затвердження Програми розвитку фізичної культури і спорту в м. Кривого Рогу на 2016-2020 роки" (зі змінами)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</si>
  <si>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</t>
  </si>
  <si>
    <t>Постанова Кабінету Міністрів України від 25.08.2005 №823 "Про затвердження Порядку надання одноразової допомоги дітям-сиротам і дітям, позбавленим батьківського піклування, після досягнення 18-річного віку"</t>
  </si>
  <si>
    <t>Оновлення матеріально-технічної бази в інших закладах у сфері освіти</t>
  </si>
  <si>
    <t>Завдання 5. Покращення матеріально-технічної бази в інших закладах</t>
  </si>
  <si>
    <r>
      <rPr>
        <b/>
        <sz val="13"/>
        <rFont val="Times New Roman"/>
        <family val="1"/>
      </rPr>
      <t>Завдання 5.</t>
    </r>
    <r>
      <rPr>
        <sz val="13"/>
        <rFont val="Times New Roman"/>
        <family val="1"/>
      </rPr>
      <t xml:space="preserve"> Покращення матеріально-технічної бази в інших закладах</t>
    </r>
  </si>
  <si>
    <t>Розпорядженням КМУ від 11.05.2017 №310-р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 (зі змінами), від 27.09.2017 №689-р, від 06.12.2017 №861-р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 (зі змінами), від 13.06.2018 №423-р, від 07.11.2018 №867-р "Деякі питання розподілу у 2018 році субвенції з державного бюджету місцевим бюджетам на здійснення заходів щодо соціально-економічного розвитку окремих територій" (зі змінами)</t>
  </si>
  <si>
    <t>Здійснення будівництва міні-футбольного майданчика з навчально-тренувальних занять дитячо-юнацького футболу</t>
  </si>
  <si>
    <t>кількість об'єктів, які планується ввести в експлуатацію</t>
  </si>
  <si>
    <t>середні витрати на введення в експлуатацію об'єкту</t>
  </si>
  <si>
    <t xml:space="preserve">Проведення видатків, пов'язаних з поточним утриманням закладів дошкільної освіти </t>
  </si>
  <si>
    <t>обсяг витрат на придбання побутової техніки та іншого обладнання довгострокового користування</t>
  </si>
  <si>
    <t>обсяг витрат на проведення капітальних ремонтів</t>
  </si>
  <si>
    <t xml:space="preserve">кількість виконаних робіт з капітального ремонту </t>
  </si>
  <si>
    <t>Проведення видатків, пов'язаних з поточним утриманням закладів загальної середньої освіти</t>
  </si>
  <si>
    <r>
      <t>обсяг видатків на придбання комп</t>
    </r>
    <r>
      <rPr>
        <sz val="13"/>
        <rFont val="Arial Cyr"/>
        <family val="0"/>
      </rPr>
      <t>'</t>
    </r>
    <r>
      <rPr>
        <sz val="13"/>
        <rFont val="Times New Roman"/>
        <family val="1"/>
      </rPr>
      <t>ютерної техніки для комп</t>
    </r>
    <r>
      <rPr>
        <sz val="13"/>
        <rFont val="Arial Cyr"/>
        <family val="0"/>
      </rPr>
      <t>'</t>
    </r>
    <r>
      <rPr>
        <sz val="13"/>
        <rFont val="Times New Roman"/>
        <family val="1"/>
      </rPr>
      <t>ютерних класів</t>
    </r>
  </si>
  <si>
    <t>обсяг видатків на придбання побутової техніки та іншого обладнання довгострокового користування</t>
  </si>
  <si>
    <t xml:space="preserve">обсяг видатків на проведення капітальних ремонтів </t>
  </si>
  <si>
    <t>відсоток дітей, які будуть перевезені до оздоровчих таборів від загальної кількості дітей пільгових категорій в закладах загальної середньої освіти</t>
  </si>
  <si>
    <t>Проведення видатків, пов'язаних з поточним утриманням закладів позашкільної освіти</t>
  </si>
  <si>
    <t>Утримання дитячих оздоровчих таборів</t>
  </si>
  <si>
    <t>відсоток дітей, які будуть оздоровлені від загальної кількості дітей пільгових категорій та дітей, які є переможцями спортивних змагань</t>
  </si>
  <si>
    <t>відсоток дітей охоплених проведеними заходами від загальної кількості дітей в закладах дошкільної та загальної освіти міста</t>
  </si>
  <si>
    <t>Забезпечення діяльності закладів первинної професійної орієнтації учнів</t>
  </si>
  <si>
    <t>обсяг видатків на виготовлення проектно-кошторисної документації</t>
  </si>
  <si>
    <t xml:space="preserve">обсяг видатків на проведення поточних послуг та придбання предметів, матеріалів, обладнання та інвентарю </t>
  </si>
  <si>
    <t>кількість виготовлених проектно-кошторисних документів на здійснення капітальних ремонтів</t>
  </si>
  <si>
    <t>середні витрати на виготовлення однієї проектно-кошторисної документації на здійснення капітального ремонту</t>
  </si>
  <si>
    <t>Проведення видатків, пов'язаних з поточним утриманням дитячо-юнацьких спортивних шкіл</t>
  </si>
  <si>
    <t>обсяг видатків на придбання обладнання довгострокового користування</t>
  </si>
  <si>
    <t>обсяг видатків направлених на виготовлення проектно-кошторисної документації для здійснення капітальних ремонтів</t>
  </si>
  <si>
    <t>середні витрати на виготовлення одієї одниції проектно-кошторисної документації для здійснення капітального ремонту</t>
  </si>
  <si>
    <t>відсоток обсягу коштів направлених на виготовлення проектно-кошторисної документації до запаланованого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</si>
</sst>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[$-FC19]d\ mmmm\ yyyy\ &quot;г.&quot;"/>
    <numFmt numFmtId="178" formatCode="#,##0.00_ ;[Red]\-#,##0.00\ "/>
    <numFmt numFmtId="179" formatCode="#,##0_ ;[Red]\-#,##0\ "/>
    <numFmt numFmtId="180" formatCode="0.0000000"/>
    <numFmt numFmtId="181" formatCode="0.000000"/>
    <numFmt numFmtId="182" formatCode="0.00000"/>
    <numFmt numFmtId="183" formatCode="0.00000000"/>
    <numFmt numFmtId="184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13"/>
      <name val="Arial Cyr"/>
      <family val="0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4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9" fontId="4" fillId="0" borderId="11" xfId="55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" fontId="4" fillId="0" borderId="10" xfId="55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55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78" fontId="4" fillId="0" borderId="10" xfId="55" applyNumberFormat="1" applyFont="1" applyBorder="1" applyAlignment="1">
      <alignment horizontal="center" vertical="center" wrapText="1"/>
    </xf>
    <xf numFmtId="179" fontId="4" fillId="0" borderId="10" xfId="55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wrapText="1"/>
    </xf>
    <xf numFmtId="175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0" xfId="55" applyNumberFormat="1" applyFont="1" applyBorder="1" applyAlignment="1">
      <alignment horizontal="center" vertical="center" wrapText="1"/>
    </xf>
    <xf numFmtId="175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1" fontId="4" fillId="0" borderId="11" xfId="55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wrapText="1"/>
    </xf>
    <xf numFmtId="0" fontId="5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01"/>
  <sheetViews>
    <sheetView view="pageBreakPreview" zoomScale="60" zoomScaleNormal="60" zoomScalePageLayoutView="0" workbookViewId="0" topLeftCell="A67">
      <selection activeCell="V72" sqref="V72:V73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20.57421875" style="11" customWidth="1"/>
    <col min="8" max="8" width="22.28125" style="11" customWidth="1"/>
    <col min="9" max="9" width="27.421875" style="11" customWidth="1"/>
    <col min="10" max="10" width="25.57421875" style="11" customWidth="1"/>
    <col min="11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8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18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18.7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16.5" customHeight="1">
      <c r="A20" s="13" t="s">
        <v>23</v>
      </c>
      <c r="B20" s="14" t="s">
        <v>8</v>
      </c>
      <c r="C20" s="15"/>
      <c r="D20" s="14" t="s">
        <v>42</v>
      </c>
      <c r="E20" s="97" t="s">
        <v>9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4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794712358</v>
      </c>
      <c r="H22" s="86" t="s">
        <v>241</v>
      </c>
      <c r="I22" s="86"/>
      <c r="J22" s="65">
        <f>749333545+55000</f>
        <v>749388545</v>
      </c>
      <c r="K22" s="103" t="s">
        <v>242</v>
      </c>
      <c r="L22" s="103"/>
    </row>
    <row r="23" spans="2:13" ht="24" customHeight="1">
      <c r="B23" s="102">
        <v>45323813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21.75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34.5" customHeight="1">
      <c r="A27" s="15"/>
      <c r="B27" s="93" t="s">
        <v>243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244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9.5" customHeight="1">
      <c r="A29" s="15"/>
      <c r="B29" s="93" t="s">
        <v>253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3" ht="33" customHeight="1">
      <c r="A30" s="15"/>
      <c r="B30" s="93" t="s">
        <v>354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1"/>
    </row>
    <row r="31" spans="1:27" ht="18.75" customHeight="1">
      <c r="A31" s="15" t="s">
        <v>31</v>
      </c>
      <c r="B31" s="86" t="s">
        <v>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2:12" ht="17.25" customHeight="1">
      <c r="B32" s="100" t="s">
        <v>13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8.75" customHeight="1">
      <c r="A33" s="15" t="s">
        <v>33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ht="8.25" customHeight="1"/>
    <row r="35" spans="2:12" ht="27.75" customHeight="1">
      <c r="B35" s="80" t="s">
        <v>34</v>
      </c>
      <c r="C35" s="80"/>
      <c r="D35" s="80" t="s">
        <v>53</v>
      </c>
      <c r="E35" s="80"/>
      <c r="F35" s="80"/>
      <c r="G35" s="80"/>
      <c r="H35" s="80"/>
      <c r="I35" s="80"/>
      <c r="J35" s="80"/>
      <c r="K35" s="80"/>
      <c r="L35" s="80"/>
    </row>
    <row r="36" spans="2:12" ht="24.75" customHeight="1">
      <c r="B36" s="94">
        <v>1</v>
      </c>
      <c r="C36" s="94"/>
      <c r="D36" s="95" t="s">
        <v>69</v>
      </c>
      <c r="E36" s="95"/>
      <c r="F36" s="95"/>
      <c r="G36" s="95"/>
      <c r="H36" s="95"/>
      <c r="I36" s="95"/>
      <c r="J36" s="95"/>
      <c r="K36" s="95"/>
      <c r="L36" s="95"/>
    </row>
    <row r="37" spans="2:12" ht="25.5" customHeight="1">
      <c r="B37" s="94">
        <v>2</v>
      </c>
      <c r="C37" s="94"/>
      <c r="D37" s="95" t="s">
        <v>6</v>
      </c>
      <c r="E37" s="95"/>
      <c r="F37" s="95"/>
      <c r="G37" s="95"/>
      <c r="H37" s="95"/>
      <c r="I37" s="95"/>
      <c r="J37" s="95"/>
      <c r="K37" s="95"/>
      <c r="L37" s="95"/>
    </row>
    <row r="38" spans="2:12" ht="18.75" customHeight="1" hidden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</row>
    <row r="39" spans="2:12" ht="18.75" customHeight="1" hidden="1">
      <c r="B39" s="94"/>
      <c r="C39" s="94"/>
      <c r="D39" s="94"/>
      <c r="E39" s="105"/>
      <c r="F39" s="105"/>
      <c r="G39" s="105"/>
      <c r="H39" s="105"/>
      <c r="I39" s="105"/>
      <c r="J39" s="105"/>
      <c r="K39" s="105"/>
      <c r="L39" s="105"/>
    </row>
    <row r="40" ht="8.25" customHeight="1"/>
    <row r="41" spans="1:12" ht="18.75" customHeight="1">
      <c r="A41" s="15" t="s">
        <v>35</v>
      </c>
      <c r="B41" s="86" t="s">
        <v>54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ht="15" customHeight="1">
      <c r="L42" s="22" t="s">
        <v>0</v>
      </c>
    </row>
    <row r="43" spans="1:12" ht="37.5" customHeight="1">
      <c r="A43" s="23"/>
      <c r="B43" s="80" t="s">
        <v>34</v>
      </c>
      <c r="C43" s="80"/>
      <c r="D43" s="87" t="s">
        <v>56</v>
      </c>
      <c r="E43" s="88"/>
      <c r="F43" s="88"/>
      <c r="G43" s="88"/>
      <c r="H43" s="89"/>
      <c r="I43" s="5" t="s">
        <v>36</v>
      </c>
      <c r="J43" s="5" t="s">
        <v>37</v>
      </c>
      <c r="K43" s="10" t="s">
        <v>57</v>
      </c>
      <c r="L43" s="5" t="s">
        <v>58</v>
      </c>
    </row>
    <row r="44" spans="2:12" ht="8.25" customHeight="1">
      <c r="B44" s="96">
        <v>1</v>
      </c>
      <c r="C44" s="96"/>
      <c r="D44" s="90">
        <v>2</v>
      </c>
      <c r="E44" s="91"/>
      <c r="F44" s="91"/>
      <c r="G44" s="91"/>
      <c r="H44" s="92"/>
      <c r="I44" s="25">
        <v>3</v>
      </c>
      <c r="J44" s="25">
        <v>4</v>
      </c>
      <c r="K44" s="25">
        <v>5</v>
      </c>
      <c r="L44" s="25">
        <v>6</v>
      </c>
    </row>
    <row r="45" spans="2:12" ht="21" customHeight="1">
      <c r="B45" s="94">
        <v>1</v>
      </c>
      <c r="C45" s="94"/>
      <c r="D45" s="81" t="s">
        <v>368</v>
      </c>
      <c r="E45" s="82"/>
      <c r="F45" s="82"/>
      <c r="G45" s="82"/>
      <c r="H45" s="83"/>
      <c r="I45" s="26">
        <f>749333545+55000</f>
        <v>749388545</v>
      </c>
      <c r="J45" s="26">
        <v>43281668</v>
      </c>
      <c r="K45" s="27">
        <v>0</v>
      </c>
      <c r="L45" s="26">
        <f>I45+J45</f>
        <v>792670213</v>
      </c>
    </row>
    <row r="46" spans="2:12" ht="38.25" customHeight="1">
      <c r="B46" s="94">
        <v>2</v>
      </c>
      <c r="C46" s="94"/>
      <c r="D46" s="81" t="s">
        <v>245</v>
      </c>
      <c r="E46" s="82"/>
      <c r="F46" s="82"/>
      <c r="G46" s="82"/>
      <c r="H46" s="83"/>
      <c r="I46" s="26">
        <v>0</v>
      </c>
      <c r="J46" s="26">
        <v>2042145</v>
      </c>
      <c r="K46" s="27">
        <f>J46</f>
        <v>2042145</v>
      </c>
      <c r="L46" s="26">
        <f>I46+J46</f>
        <v>2042145</v>
      </c>
    </row>
    <row r="47" spans="2:12" ht="23.25" customHeight="1">
      <c r="B47" s="72" t="s">
        <v>2</v>
      </c>
      <c r="C47" s="73"/>
      <c r="D47" s="73"/>
      <c r="E47" s="73"/>
      <c r="F47" s="73"/>
      <c r="G47" s="73"/>
      <c r="H47" s="74"/>
      <c r="I47" s="28">
        <f>SUM(I45:I46)</f>
        <v>749388545</v>
      </c>
      <c r="J47" s="28">
        <f>SUM(J45:J46)</f>
        <v>45323813</v>
      </c>
      <c r="K47" s="28">
        <f>SUM(K45:K46)</f>
        <v>2042145</v>
      </c>
      <c r="L47" s="28">
        <f>I47+J47</f>
        <v>794712358</v>
      </c>
    </row>
    <row r="48" ht="6.75" customHeight="1"/>
    <row r="49" spans="1:12" ht="21" customHeight="1">
      <c r="A49" s="15" t="s">
        <v>38</v>
      </c>
      <c r="B49" s="86" t="s">
        <v>246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ht="14.25" customHeight="1">
      <c r="L50" s="22" t="s">
        <v>0</v>
      </c>
    </row>
    <row r="51" spans="2:12" ht="27.75" customHeight="1">
      <c r="B51" s="87" t="s">
        <v>63</v>
      </c>
      <c r="C51" s="88"/>
      <c r="D51" s="88"/>
      <c r="E51" s="88"/>
      <c r="F51" s="88"/>
      <c r="G51" s="88"/>
      <c r="H51" s="88"/>
      <c r="I51" s="89"/>
      <c r="J51" s="5" t="s">
        <v>36</v>
      </c>
      <c r="K51" s="5" t="s">
        <v>37</v>
      </c>
      <c r="L51" s="5" t="s">
        <v>58</v>
      </c>
    </row>
    <row r="52" spans="2:12" ht="7.5" customHeight="1">
      <c r="B52" s="90">
        <v>1</v>
      </c>
      <c r="C52" s="91"/>
      <c r="D52" s="91"/>
      <c r="E52" s="91"/>
      <c r="F52" s="91"/>
      <c r="G52" s="91"/>
      <c r="H52" s="91"/>
      <c r="I52" s="92"/>
      <c r="J52" s="25">
        <v>2</v>
      </c>
      <c r="K52" s="25">
        <v>3</v>
      </c>
      <c r="L52" s="25">
        <v>4</v>
      </c>
    </row>
    <row r="53" spans="2:12" ht="18.75" customHeight="1">
      <c r="B53" s="81" t="s">
        <v>71</v>
      </c>
      <c r="C53" s="82"/>
      <c r="D53" s="82"/>
      <c r="E53" s="82"/>
      <c r="F53" s="82"/>
      <c r="G53" s="82"/>
      <c r="H53" s="82"/>
      <c r="I53" s="83"/>
      <c r="J53" s="26">
        <v>1230154</v>
      </c>
      <c r="K53" s="26">
        <v>2042145</v>
      </c>
      <c r="L53" s="28">
        <f>J53+K53</f>
        <v>3272299</v>
      </c>
    </row>
    <row r="54" spans="2:12" ht="19.5" customHeight="1">
      <c r="B54" s="95" t="s">
        <v>1</v>
      </c>
      <c r="C54" s="95"/>
      <c r="D54" s="95"/>
      <c r="E54" s="95"/>
      <c r="F54" s="95"/>
      <c r="G54" s="95"/>
      <c r="H54" s="95"/>
      <c r="I54" s="95"/>
      <c r="J54" s="53">
        <v>5813349</v>
      </c>
      <c r="K54" s="53">
        <v>0</v>
      </c>
      <c r="L54" s="66">
        <f>J54+K54</f>
        <v>5813349</v>
      </c>
    </row>
    <row r="55" spans="2:12" ht="19.5" customHeight="1">
      <c r="B55" s="72" t="s">
        <v>2</v>
      </c>
      <c r="C55" s="73"/>
      <c r="D55" s="73"/>
      <c r="E55" s="73"/>
      <c r="F55" s="73"/>
      <c r="G55" s="73"/>
      <c r="H55" s="73"/>
      <c r="I55" s="74"/>
      <c r="J55" s="66">
        <f>SUM(J53:J54)</f>
        <v>7043503</v>
      </c>
      <c r="K55" s="66">
        <f>SUM(K53:K54)</f>
        <v>2042145</v>
      </c>
      <c r="L55" s="66">
        <f>SUM(L53:L54)</f>
        <v>9085648</v>
      </c>
    </row>
    <row r="56" ht="9" customHeight="1"/>
    <row r="57" spans="1:12" ht="21.75" customHeight="1">
      <c r="A57" s="15" t="s">
        <v>39</v>
      </c>
      <c r="B57" s="86" t="s">
        <v>64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ht="14.25" customHeight="1">
      <c r="L58" s="22" t="s">
        <v>0</v>
      </c>
    </row>
    <row r="59" spans="2:12" ht="29.25" customHeight="1">
      <c r="B59" s="4" t="s">
        <v>34</v>
      </c>
      <c r="C59" s="87" t="s">
        <v>65</v>
      </c>
      <c r="D59" s="88"/>
      <c r="E59" s="88"/>
      <c r="F59" s="89"/>
      <c r="G59" s="4" t="s">
        <v>40</v>
      </c>
      <c r="H59" s="87" t="s">
        <v>60</v>
      </c>
      <c r="I59" s="89"/>
      <c r="J59" s="5" t="s">
        <v>36</v>
      </c>
      <c r="K59" s="5" t="s">
        <v>37</v>
      </c>
      <c r="L59" s="5" t="s">
        <v>58</v>
      </c>
    </row>
    <row r="60" spans="2:12" ht="8.25" customHeight="1">
      <c r="B60" s="24">
        <v>1</v>
      </c>
      <c r="C60" s="90">
        <v>2</v>
      </c>
      <c r="D60" s="91"/>
      <c r="E60" s="91"/>
      <c r="F60" s="92"/>
      <c r="G60" s="24">
        <v>3</v>
      </c>
      <c r="H60" s="90">
        <v>4</v>
      </c>
      <c r="I60" s="92"/>
      <c r="J60" s="24">
        <v>5</v>
      </c>
      <c r="K60" s="25">
        <v>6</v>
      </c>
      <c r="L60" s="25">
        <v>7</v>
      </c>
    </row>
    <row r="61" spans="2:12" ht="17.25" hidden="1">
      <c r="B61" s="29"/>
      <c r="C61" s="29">
        <v>1011010</v>
      </c>
      <c r="D61" s="29"/>
      <c r="E61" s="99"/>
      <c r="F61" s="99"/>
      <c r="G61" s="30"/>
      <c r="H61" s="30"/>
      <c r="I61" s="30"/>
      <c r="J61" s="30"/>
      <c r="K61" s="30"/>
      <c r="L61" s="30"/>
    </row>
    <row r="62" spans="2:12" ht="23.25" customHeight="1">
      <c r="B62" s="77" t="s">
        <v>14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 ht="18" customHeight="1">
      <c r="B63" s="4">
        <v>1</v>
      </c>
      <c r="C63" s="77" t="s">
        <v>252</v>
      </c>
      <c r="D63" s="78"/>
      <c r="E63" s="78"/>
      <c r="F63" s="79"/>
      <c r="G63" s="3"/>
      <c r="H63" s="75"/>
      <c r="I63" s="76"/>
      <c r="J63" s="3"/>
      <c r="K63" s="6"/>
      <c r="L63" s="6"/>
    </row>
    <row r="64" spans="2:12" ht="33.75" customHeight="1">
      <c r="B64" s="4"/>
      <c r="C64" s="81" t="s">
        <v>12</v>
      </c>
      <c r="D64" s="82"/>
      <c r="E64" s="82"/>
      <c r="F64" s="83"/>
      <c r="G64" s="3" t="s">
        <v>44</v>
      </c>
      <c r="H64" s="84" t="s">
        <v>256</v>
      </c>
      <c r="I64" s="85"/>
      <c r="J64" s="3">
        <v>152</v>
      </c>
      <c r="K64" s="3">
        <v>0</v>
      </c>
      <c r="L64" s="31">
        <v>152</v>
      </c>
    </row>
    <row r="65" spans="2:12" ht="32.25" customHeight="1">
      <c r="B65" s="3"/>
      <c r="C65" s="81" t="s">
        <v>73</v>
      </c>
      <c r="D65" s="82"/>
      <c r="E65" s="82"/>
      <c r="F65" s="83"/>
      <c r="G65" s="3" t="s">
        <v>44</v>
      </c>
      <c r="H65" s="84" t="s">
        <v>256</v>
      </c>
      <c r="I65" s="85"/>
      <c r="J65" s="3">
        <v>1158</v>
      </c>
      <c r="K65" s="3">
        <v>0</v>
      </c>
      <c r="L65" s="6">
        <v>1160</v>
      </c>
    </row>
    <row r="66" spans="2:12" ht="33" customHeight="1">
      <c r="B66" s="3"/>
      <c r="C66" s="81" t="s">
        <v>228</v>
      </c>
      <c r="D66" s="82"/>
      <c r="E66" s="82"/>
      <c r="F66" s="83"/>
      <c r="G66" s="3" t="s">
        <v>44</v>
      </c>
      <c r="H66" s="84" t="s">
        <v>146</v>
      </c>
      <c r="I66" s="85"/>
      <c r="J66" s="3">
        <f>2511.07+855.29</f>
        <v>3366.36</v>
      </c>
      <c r="K66" s="6">
        <v>0</v>
      </c>
      <c r="L66" s="6">
        <f>J66+K66</f>
        <v>3366.36</v>
      </c>
    </row>
    <row r="67" spans="2:12" ht="21.75" customHeight="1">
      <c r="B67" s="3"/>
      <c r="C67" s="81" t="s">
        <v>229</v>
      </c>
      <c r="D67" s="82"/>
      <c r="E67" s="82"/>
      <c r="F67" s="83"/>
      <c r="G67" s="3" t="s">
        <v>44</v>
      </c>
      <c r="H67" s="84" t="s">
        <v>146</v>
      </c>
      <c r="I67" s="85"/>
      <c r="J67" s="3">
        <f>482.21+3332.4</f>
        <v>3814.61</v>
      </c>
      <c r="K67" s="6">
        <v>0</v>
      </c>
      <c r="L67" s="6">
        <f>J67+K67</f>
        <v>3814.61</v>
      </c>
    </row>
    <row r="68" spans="2:12" ht="18.75" customHeight="1">
      <c r="B68" s="3"/>
      <c r="C68" s="81" t="s">
        <v>230</v>
      </c>
      <c r="D68" s="82"/>
      <c r="E68" s="82"/>
      <c r="F68" s="83"/>
      <c r="G68" s="3" t="s">
        <v>44</v>
      </c>
      <c r="H68" s="84" t="s">
        <v>146</v>
      </c>
      <c r="I68" s="85"/>
      <c r="J68" s="3">
        <f>J66+J67</f>
        <v>7180.97</v>
      </c>
      <c r="K68" s="3">
        <f>K66+K67</f>
        <v>0</v>
      </c>
      <c r="L68" s="3">
        <f>L66+L67</f>
        <v>7180.97</v>
      </c>
    </row>
    <row r="69" spans="2:12" ht="20.25" customHeight="1">
      <c r="B69" s="4">
        <v>2</v>
      </c>
      <c r="C69" s="77" t="s">
        <v>249</v>
      </c>
      <c r="D69" s="78"/>
      <c r="E69" s="78"/>
      <c r="F69" s="79"/>
      <c r="G69" s="3"/>
      <c r="H69" s="75"/>
      <c r="I69" s="76"/>
      <c r="J69" s="3"/>
      <c r="K69" s="6"/>
      <c r="L69" s="6"/>
    </row>
    <row r="70" spans="2:12" ht="18" customHeight="1">
      <c r="B70" s="3"/>
      <c r="C70" s="81" t="s">
        <v>75</v>
      </c>
      <c r="D70" s="82"/>
      <c r="E70" s="82"/>
      <c r="F70" s="83"/>
      <c r="G70" s="3" t="s">
        <v>77</v>
      </c>
      <c r="H70" s="75" t="s">
        <v>247</v>
      </c>
      <c r="I70" s="76"/>
      <c r="J70" s="6">
        <v>46075</v>
      </c>
      <c r="K70" s="6">
        <v>0</v>
      </c>
      <c r="L70" s="32">
        <f>J70+K70</f>
        <v>46075</v>
      </c>
    </row>
    <row r="71" spans="2:12" ht="32.25" customHeight="1">
      <c r="B71" s="3"/>
      <c r="C71" s="81" t="s">
        <v>76</v>
      </c>
      <c r="D71" s="82"/>
      <c r="E71" s="82"/>
      <c r="F71" s="83"/>
      <c r="G71" s="3" t="s">
        <v>77</v>
      </c>
      <c r="H71" s="84" t="s">
        <v>256</v>
      </c>
      <c r="I71" s="85"/>
      <c r="J71" s="3">
        <v>23269</v>
      </c>
      <c r="K71" s="6">
        <v>0</v>
      </c>
      <c r="L71" s="32">
        <f>J71+K71</f>
        <v>23269</v>
      </c>
    </row>
    <row r="72" spans="2:12" ht="18" customHeight="1">
      <c r="B72" s="4">
        <v>3</v>
      </c>
      <c r="C72" s="77" t="s">
        <v>250</v>
      </c>
      <c r="D72" s="78"/>
      <c r="E72" s="78"/>
      <c r="F72" s="79"/>
      <c r="G72" s="3"/>
      <c r="H72" s="75"/>
      <c r="I72" s="76"/>
      <c r="J72" s="3"/>
      <c r="K72" s="6"/>
      <c r="L72" s="6"/>
    </row>
    <row r="73" spans="2:12" ht="20.25" customHeight="1">
      <c r="B73" s="3"/>
      <c r="C73" s="81" t="s">
        <v>79</v>
      </c>
      <c r="D73" s="82"/>
      <c r="E73" s="82"/>
      <c r="F73" s="83"/>
      <c r="G73" s="3" t="s">
        <v>0</v>
      </c>
      <c r="H73" s="75" t="s">
        <v>82</v>
      </c>
      <c r="I73" s="76"/>
      <c r="J73" s="40">
        <f>I45/J71</f>
        <v>32205.446946581287</v>
      </c>
      <c r="K73" s="31">
        <f>J45/J71</f>
        <v>1860.05707164038</v>
      </c>
      <c r="L73" s="31">
        <f>J73+K73</f>
        <v>34065.50401822167</v>
      </c>
    </row>
    <row r="74" spans="2:12" ht="21.75" customHeight="1">
      <c r="B74" s="3"/>
      <c r="C74" s="81" t="s">
        <v>80</v>
      </c>
      <c r="D74" s="82"/>
      <c r="E74" s="82"/>
      <c r="F74" s="83"/>
      <c r="G74" s="3" t="s">
        <v>81</v>
      </c>
      <c r="H74" s="84" t="s">
        <v>146</v>
      </c>
      <c r="I74" s="85"/>
      <c r="J74" s="3">
        <f>J71*162</f>
        <v>3769578</v>
      </c>
      <c r="K74" s="6">
        <v>0</v>
      </c>
      <c r="L74" s="6">
        <f>J74+K74</f>
        <v>3769578</v>
      </c>
    </row>
    <row r="75" spans="2:12" ht="19.5" customHeight="1">
      <c r="B75" s="4">
        <v>4</v>
      </c>
      <c r="C75" s="77" t="s">
        <v>251</v>
      </c>
      <c r="D75" s="78"/>
      <c r="E75" s="78"/>
      <c r="F75" s="79"/>
      <c r="G75" s="3"/>
      <c r="H75" s="75"/>
      <c r="I75" s="76"/>
      <c r="J75" s="3"/>
      <c r="K75" s="6"/>
      <c r="L75" s="6"/>
    </row>
    <row r="76" spans="2:12" ht="18" customHeight="1">
      <c r="B76" s="3"/>
      <c r="C76" s="81" t="s">
        <v>84</v>
      </c>
      <c r="D76" s="82"/>
      <c r="E76" s="82"/>
      <c r="F76" s="83"/>
      <c r="G76" s="3" t="s">
        <v>86</v>
      </c>
      <c r="H76" s="75" t="s">
        <v>82</v>
      </c>
      <c r="I76" s="76"/>
      <c r="J76" s="45">
        <f>J71/J70*100</f>
        <v>50.50244167118828</v>
      </c>
      <c r="K76" s="67">
        <v>0</v>
      </c>
      <c r="L76" s="67">
        <f>J76+K76</f>
        <v>50.50244167118828</v>
      </c>
    </row>
    <row r="77" spans="2:12" ht="22.5" customHeight="1">
      <c r="B77" s="3"/>
      <c r="C77" s="81" t="s">
        <v>85</v>
      </c>
      <c r="D77" s="82"/>
      <c r="E77" s="82"/>
      <c r="F77" s="83"/>
      <c r="G77" s="3" t="s">
        <v>87</v>
      </c>
      <c r="H77" s="75" t="s">
        <v>88</v>
      </c>
      <c r="I77" s="76"/>
      <c r="J77" s="3">
        <v>162</v>
      </c>
      <c r="K77" s="3">
        <v>162</v>
      </c>
      <c r="L77" s="3">
        <v>162</v>
      </c>
    </row>
    <row r="78" spans="2:12" ht="16.5" customHeight="1" hidden="1">
      <c r="B78" s="3"/>
      <c r="C78" s="75"/>
      <c r="D78" s="112"/>
      <c r="E78" s="112"/>
      <c r="F78" s="76"/>
      <c r="G78" s="3"/>
      <c r="H78" s="75"/>
      <c r="I78" s="76"/>
      <c r="J78" s="3"/>
      <c r="K78" s="6"/>
      <c r="L78" s="33"/>
    </row>
    <row r="79" spans="2:12" ht="24.75" customHeight="1">
      <c r="B79" s="4"/>
      <c r="C79" s="113" t="s">
        <v>89</v>
      </c>
      <c r="D79" s="114"/>
      <c r="E79" s="114"/>
      <c r="F79" s="114"/>
      <c r="G79" s="114"/>
      <c r="H79" s="114"/>
      <c r="I79" s="114"/>
      <c r="J79" s="114"/>
      <c r="K79" s="114"/>
      <c r="L79" s="114"/>
    </row>
    <row r="80" spans="2:12" ht="18.75" customHeight="1">
      <c r="B80" s="4">
        <v>1</v>
      </c>
      <c r="C80" s="77" t="s">
        <v>252</v>
      </c>
      <c r="D80" s="78"/>
      <c r="E80" s="78"/>
      <c r="F80" s="79"/>
      <c r="G80" s="3"/>
      <c r="H80" s="75"/>
      <c r="I80" s="76"/>
      <c r="J80" s="3"/>
      <c r="K80" s="6"/>
      <c r="L80" s="34"/>
    </row>
    <row r="81" spans="2:12" ht="48.75" customHeight="1">
      <c r="B81" s="4"/>
      <c r="C81" s="81" t="s">
        <v>225</v>
      </c>
      <c r="D81" s="82"/>
      <c r="E81" s="82"/>
      <c r="F81" s="83"/>
      <c r="G81" s="3" t="s">
        <v>0</v>
      </c>
      <c r="H81" s="75" t="s">
        <v>226</v>
      </c>
      <c r="I81" s="76"/>
      <c r="J81" s="53">
        <f>I46</f>
        <v>0</v>
      </c>
      <c r="K81" s="53">
        <f>J46</f>
        <v>2042145</v>
      </c>
      <c r="L81" s="26">
        <f>J81+K81</f>
        <v>2042145</v>
      </c>
    </row>
    <row r="82" spans="2:13" ht="36.75" customHeight="1">
      <c r="B82" s="4"/>
      <c r="C82" s="81" t="s">
        <v>369</v>
      </c>
      <c r="D82" s="82"/>
      <c r="E82" s="82"/>
      <c r="F82" s="83"/>
      <c r="G82" s="3" t="s">
        <v>0</v>
      </c>
      <c r="H82" s="75" t="s">
        <v>88</v>
      </c>
      <c r="I82" s="76"/>
      <c r="J82" s="3">
        <v>0</v>
      </c>
      <c r="K82" s="31">
        <v>761289</v>
      </c>
      <c r="L82" s="31">
        <f>J82+K82</f>
        <v>761289</v>
      </c>
      <c r="M82" s="20">
        <f>L82+L83</f>
        <v>2042145</v>
      </c>
    </row>
    <row r="83" spans="2:14" ht="18.75" customHeight="1">
      <c r="B83" s="3"/>
      <c r="C83" s="81" t="s">
        <v>370</v>
      </c>
      <c r="D83" s="82"/>
      <c r="E83" s="82"/>
      <c r="F83" s="83"/>
      <c r="G83" s="3" t="s">
        <v>0</v>
      </c>
      <c r="H83" s="75" t="s">
        <v>88</v>
      </c>
      <c r="I83" s="76"/>
      <c r="J83" s="3">
        <v>0</v>
      </c>
      <c r="K83" s="31">
        <v>1280856</v>
      </c>
      <c r="L83" s="31">
        <f>J83+K83</f>
        <v>1280856</v>
      </c>
      <c r="M83" s="20">
        <f>J46</f>
        <v>2042145</v>
      </c>
      <c r="N83" s="11">
        <f>102900+1177956</f>
        <v>1280856</v>
      </c>
    </row>
    <row r="84" spans="2:12" ht="18" customHeight="1">
      <c r="B84" s="4">
        <v>2</v>
      </c>
      <c r="C84" s="77" t="s">
        <v>249</v>
      </c>
      <c r="D84" s="78"/>
      <c r="E84" s="78"/>
      <c r="F84" s="79"/>
      <c r="G84" s="3"/>
      <c r="H84" s="75"/>
      <c r="I84" s="76"/>
      <c r="J84" s="3"/>
      <c r="K84" s="6"/>
      <c r="L84" s="6"/>
    </row>
    <row r="85" spans="2:12" ht="36" customHeight="1">
      <c r="B85" s="3"/>
      <c r="C85" s="81" t="s">
        <v>92</v>
      </c>
      <c r="D85" s="82"/>
      <c r="E85" s="82"/>
      <c r="F85" s="83"/>
      <c r="G85" s="3" t="s">
        <v>44</v>
      </c>
      <c r="H85" s="75" t="s">
        <v>88</v>
      </c>
      <c r="I85" s="76"/>
      <c r="J85" s="3">
        <v>0</v>
      </c>
      <c r="K85" s="6">
        <v>32</v>
      </c>
      <c r="L85" s="6">
        <f>J85+K85</f>
        <v>32</v>
      </c>
    </row>
    <row r="86" spans="2:12" ht="18.75" customHeight="1">
      <c r="B86" s="3"/>
      <c r="C86" s="81" t="s">
        <v>371</v>
      </c>
      <c r="D86" s="82"/>
      <c r="E86" s="82"/>
      <c r="F86" s="83"/>
      <c r="G86" s="3" t="s">
        <v>44</v>
      </c>
      <c r="H86" s="75" t="s">
        <v>88</v>
      </c>
      <c r="I86" s="76"/>
      <c r="J86" s="3">
        <v>0</v>
      </c>
      <c r="K86" s="6">
        <f>1+1</f>
        <v>2</v>
      </c>
      <c r="L86" s="6">
        <f>J86+K86</f>
        <v>2</v>
      </c>
    </row>
    <row r="87" spans="2:12" ht="20.25" customHeight="1">
      <c r="B87" s="4">
        <v>3</v>
      </c>
      <c r="C87" s="77" t="s">
        <v>250</v>
      </c>
      <c r="D87" s="78"/>
      <c r="E87" s="78"/>
      <c r="F87" s="79"/>
      <c r="G87" s="3"/>
      <c r="H87" s="75"/>
      <c r="I87" s="76"/>
      <c r="J87" s="3"/>
      <c r="K87" s="6"/>
      <c r="L87" s="6"/>
    </row>
    <row r="88" spans="2:12" ht="51" customHeight="1">
      <c r="B88" s="3"/>
      <c r="C88" s="81" t="s">
        <v>94</v>
      </c>
      <c r="D88" s="82"/>
      <c r="E88" s="82"/>
      <c r="F88" s="83"/>
      <c r="G88" s="3" t="s">
        <v>0</v>
      </c>
      <c r="H88" s="75" t="s">
        <v>88</v>
      </c>
      <c r="I88" s="76"/>
      <c r="J88" s="3">
        <v>0</v>
      </c>
      <c r="K88" s="31">
        <f>K82/K85</f>
        <v>23790.28125</v>
      </c>
      <c r="L88" s="31">
        <f>J88+K88</f>
        <v>23790.28125</v>
      </c>
    </row>
    <row r="89" spans="2:12" ht="34.5" customHeight="1">
      <c r="B89" s="3"/>
      <c r="C89" s="81" t="s">
        <v>95</v>
      </c>
      <c r="D89" s="82"/>
      <c r="E89" s="82"/>
      <c r="F89" s="83"/>
      <c r="G89" s="3" t="s">
        <v>0</v>
      </c>
      <c r="H89" s="75" t="s">
        <v>88</v>
      </c>
      <c r="I89" s="76"/>
      <c r="J89" s="3">
        <v>0</v>
      </c>
      <c r="K89" s="31">
        <f>K83/K86</f>
        <v>640428</v>
      </c>
      <c r="L89" s="31">
        <f>J89+K89</f>
        <v>640428</v>
      </c>
    </row>
    <row r="90" spans="2:12" ht="20.25" customHeight="1">
      <c r="B90" s="4">
        <v>4</v>
      </c>
      <c r="C90" s="77" t="s">
        <v>251</v>
      </c>
      <c r="D90" s="78"/>
      <c r="E90" s="78"/>
      <c r="F90" s="79"/>
      <c r="G90" s="3"/>
      <c r="H90" s="75"/>
      <c r="I90" s="76"/>
      <c r="J90" s="3"/>
      <c r="K90" s="6"/>
      <c r="L90" s="5"/>
    </row>
    <row r="91" spans="2:17" ht="50.25" customHeight="1">
      <c r="B91" s="3"/>
      <c r="C91" s="81" t="s">
        <v>96</v>
      </c>
      <c r="D91" s="82"/>
      <c r="E91" s="82"/>
      <c r="F91" s="83"/>
      <c r="G91" s="3" t="s">
        <v>86</v>
      </c>
      <c r="H91" s="75" t="s">
        <v>82</v>
      </c>
      <c r="I91" s="76"/>
      <c r="J91" s="41">
        <v>0</v>
      </c>
      <c r="K91" s="42">
        <v>1</v>
      </c>
      <c r="L91" s="42">
        <f>J91+K91</f>
        <v>1</v>
      </c>
      <c r="Q91" s="11" t="s">
        <v>3</v>
      </c>
    </row>
    <row r="92" spans="2:12" ht="36.75" customHeight="1">
      <c r="B92" s="3"/>
      <c r="C92" s="81" t="s">
        <v>97</v>
      </c>
      <c r="D92" s="82"/>
      <c r="E92" s="82"/>
      <c r="F92" s="83"/>
      <c r="G92" s="6" t="s">
        <v>86</v>
      </c>
      <c r="H92" s="75" t="s">
        <v>82</v>
      </c>
      <c r="I92" s="76"/>
      <c r="J92" s="42">
        <v>0</v>
      </c>
      <c r="K92" s="42">
        <v>1</v>
      </c>
      <c r="L92" s="42">
        <f>J92+K92</f>
        <v>1</v>
      </c>
    </row>
    <row r="93" ht="16.5" customHeight="1"/>
    <row r="96" spans="2:12" ht="84.75" customHeight="1">
      <c r="B96" s="111" t="s">
        <v>47</v>
      </c>
      <c r="C96" s="111"/>
      <c r="D96" s="111"/>
      <c r="E96" s="111"/>
      <c r="F96" s="111"/>
      <c r="G96" s="35"/>
      <c r="H96" s="35"/>
      <c r="I96" s="36"/>
      <c r="J96" s="36"/>
      <c r="K96" s="35"/>
      <c r="L96" s="37" t="s">
        <v>48</v>
      </c>
    </row>
    <row r="97" spans="2:12" ht="16.5">
      <c r="B97" s="12"/>
      <c r="C97" s="12"/>
      <c r="D97" s="12"/>
      <c r="E97" s="12"/>
      <c r="F97" s="12"/>
      <c r="G97" s="2"/>
      <c r="H97" s="2"/>
      <c r="I97" s="110" t="s">
        <v>66</v>
      </c>
      <c r="J97" s="110"/>
      <c r="K97" s="2"/>
      <c r="L97" s="38" t="s">
        <v>68</v>
      </c>
    </row>
    <row r="98" spans="2:12" ht="16.5">
      <c r="B98" s="12"/>
      <c r="C98" s="12"/>
      <c r="D98" s="12"/>
      <c r="E98" s="12"/>
      <c r="F98" s="12"/>
      <c r="G98" s="2"/>
      <c r="H98" s="2"/>
      <c r="I98" s="2"/>
      <c r="J98" s="2"/>
      <c r="K98" s="2"/>
      <c r="L98" s="39"/>
    </row>
    <row r="99" spans="2:12" ht="45.75" customHeight="1">
      <c r="B99" s="86" t="s">
        <v>41</v>
      </c>
      <c r="C99" s="86"/>
      <c r="D99" s="86"/>
      <c r="E99" s="86"/>
      <c r="F99" s="86"/>
      <c r="G99" s="2"/>
      <c r="H99" s="2"/>
      <c r="I99" s="2"/>
      <c r="J99" s="2"/>
      <c r="K99" s="2"/>
      <c r="L99" s="39"/>
    </row>
    <row r="100" spans="2:12" ht="35.25" customHeight="1">
      <c r="B100" s="111" t="s">
        <v>16</v>
      </c>
      <c r="C100" s="111"/>
      <c r="D100" s="111"/>
      <c r="E100" s="111"/>
      <c r="F100" s="111"/>
      <c r="G100" s="35"/>
      <c r="H100" s="35"/>
      <c r="I100" s="36"/>
      <c r="J100" s="36"/>
      <c r="K100" s="35"/>
      <c r="L100" s="37" t="s">
        <v>15</v>
      </c>
    </row>
    <row r="101" spans="7:12" ht="16.5">
      <c r="G101" s="2"/>
      <c r="H101" s="2"/>
      <c r="I101" s="110" t="s">
        <v>66</v>
      </c>
      <c r="J101" s="110"/>
      <c r="K101" s="2"/>
      <c r="L101" s="38" t="s">
        <v>68</v>
      </c>
    </row>
  </sheetData>
  <sheetProtection/>
  <mergeCells count="131">
    <mergeCell ref="H81:I81"/>
    <mergeCell ref="C81:F81"/>
    <mergeCell ref="C92:F92"/>
    <mergeCell ref="C83:F83"/>
    <mergeCell ref="H66:I66"/>
    <mergeCell ref="B99:F99"/>
    <mergeCell ref="C80:F80"/>
    <mergeCell ref="H77:I77"/>
    <mergeCell ref="H78:I78"/>
    <mergeCell ref="C76:F76"/>
    <mergeCell ref="B100:F100"/>
    <mergeCell ref="I97:J97"/>
    <mergeCell ref="C84:F84"/>
    <mergeCell ref="C85:F85"/>
    <mergeCell ref="H80:I80"/>
    <mergeCell ref="H75:I75"/>
    <mergeCell ref="C82:F82"/>
    <mergeCell ref="C77:F77"/>
    <mergeCell ref="C78:F78"/>
    <mergeCell ref="C79:L79"/>
    <mergeCell ref="J10:L10"/>
    <mergeCell ref="J11:L11"/>
    <mergeCell ref="I101:J101"/>
    <mergeCell ref="B96:F96"/>
    <mergeCell ref="H67:I67"/>
    <mergeCell ref="H68:I68"/>
    <mergeCell ref="H69:I69"/>
    <mergeCell ref="H82:I82"/>
    <mergeCell ref="C90:F90"/>
    <mergeCell ref="C91:F91"/>
    <mergeCell ref="J1:L1"/>
    <mergeCell ref="J2:L2"/>
    <mergeCell ref="J3:L3"/>
    <mergeCell ref="J4:L4"/>
    <mergeCell ref="J8:L8"/>
    <mergeCell ref="J9:L9"/>
    <mergeCell ref="J5:L5"/>
    <mergeCell ref="J6:L6"/>
    <mergeCell ref="J7:L7"/>
    <mergeCell ref="H76:I76"/>
    <mergeCell ref="B62:L62"/>
    <mergeCell ref="H59:I59"/>
    <mergeCell ref="H63:I63"/>
    <mergeCell ref="H64:I64"/>
    <mergeCell ref="H65:I65"/>
    <mergeCell ref="C72:F72"/>
    <mergeCell ref="H74:I74"/>
    <mergeCell ref="H72:I72"/>
    <mergeCell ref="H73:I73"/>
    <mergeCell ref="B47:H47"/>
    <mergeCell ref="D46:H46"/>
    <mergeCell ref="B33:L33"/>
    <mergeCell ref="B41:L41"/>
    <mergeCell ref="B49:L49"/>
    <mergeCell ref="B35:C35"/>
    <mergeCell ref="B36:C36"/>
    <mergeCell ref="C74:F74"/>
    <mergeCell ref="H70:I70"/>
    <mergeCell ref="C66:F66"/>
    <mergeCell ref="C67:F67"/>
    <mergeCell ref="C68:F68"/>
    <mergeCell ref="C69:F69"/>
    <mergeCell ref="H60:I60"/>
    <mergeCell ref="C65:F65"/>
    <mergeCell ref="C73:F73"/>
    <mergeCell ref="E39:L39"/>
    <mergeCell ref="B45:C45"/>
    <mergeCell ref="D45:H45"/>
    <mergeCell ref="B46:C46"/>
    <mergeCell ref="B52:I52"/>
    <mergeCell ref="B53:I53"/>
    <mergeCell ref="B54:I54"/>
    <mergeCell ref="A13:L13"/>
    <mergeCell ref="B30:L30"/>
    <mergeCell ref="B25:L25"/>
    <mergeCell ref="B26:L26"/>
    <mergeCell ref="B27:L27"/>
    <mergeCell ref="B28:L28"/>
    <mergeCell ref="B29:L29"/>
    <mergeCell ref="A14:L14"/>
    <mergeCell ref="E20:L20"/>
    <mergeCell ref="B32:L32"/>
    <mergeCell ref="B24:L24"/>
    <mergeCell ref="B31:L31"/>
    <mergeCell ref="D16:L16"/>
    <mergeCell ref="D17:L17"/>
    <mergeCell ref="E21:L21"/>
    <mergeCell ref="B23:D23"/>
    <mergeCell ref="B22:F22"/>
    <mergeCell ref="H22:I22"/>
    <mergeCell ref="K22:L22"/>
    <mergeCell ref="C87:F87"/>
    <mergeCell ref="C88:F88"/>
    <mergeCell ref="C89:F89"/>
    <mergeCell ref="D18:L18"/>
    <mergeCell ref="D19:L19"/>
    <mergeCell ref="B39:D39"/>
    <mergeCell ref="C71:F71"/>
    <mergeCell ref="E61:F61"/>
    <mergeCell ref="B51:I51"/>
    <mergeCell ref="C64:F64"/>
    <mergeCell ref="M31:AA31"/>
    <mergeCell ref="B37:C37"/>
    <mergeCell ref="B38:C38"/>
    <mergeCell ref="D37:L37"/>
    <mergeCell ref="D38:L38"/>
    <mergeCell ref="B44:C44"/>
    <mergeCell ref="D35:L35"/>
    <mergeCell ref="D36:L36"/>
    <mergeCell ref="D43:H43"/>
    <mergeCell ref="D44:H44"/>
    <mergeCell ref="H86:I86"/>
    <mergeCell ref="C75:F75"/>
    <mergeCell ref="B43:C43"/>
    <mergeCell ref="C86:F86"/>
    <mergeCell ref="H71:I71"/>
    <mergeCell ref="B57:L57"/>
    <mergeCell ref="C70:F70"/>
    <mergeCell ref="C59:F59"/>
    <mergeCell ref="C60:F60"/>
    <mergeCell ref="C63:F63"/>
    <mergeCell ref="B55:I55"/>
    <mergeCell ref="H91:I91"/>
    <mergeCell ref="H92:I92"/>
    <mergeCell ref="H87:I87"/>
    <mergeCell ref="H88:I88"/>
    <mergeCell ref="H89:I89"/>
    <mergeCell ref="H90:I90"/>
    <mergeCell ref="H83:I83"/>
    <mergeCell ref="H85:I85"/>
    <mergeCell ref="H84:I84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2"/>
  <sheetViews>
    <sheetView view="pageBreakPreview" zoomScale="70" zoomScaleNormal="60" zoomScaleSheetLayoutView="70" zoomScalePageLayoutView="0" workbookViewId="0" topLeftCell="A23">
      <selection activeCell="B31" sqref="B31:L31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8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18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18.7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35.25" customHeight="1">
      <c r="A20" s="13" t="s">
        <v>23</v>
      </c>
      <c r="B20" s="14" t="s">
        <v>168</v>
      </c>
      <c r="C20" s="15"/>
      <c r="D20" s="14" t="s">
        <v>169</v>
      </c>
      <c r="E20" s="97" t="s">
        <v>167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0.2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18040</v>
      </c>
      <c r="H22" s="86" t="s">
        <v>241</v>
      </c>
      <c r="I22" s="86"/>
      <c r="J22" s="65">
        <v>18040</v>
      </c>
      <c r="K22" s="103" t="s">
        <v>242</v>
      </c>
      <c r="L22" s="103"/>
    </row>
    <row r="23" spans="2:13" ht="15.75" customHeight="1">
      <c r="B23" s="102">
        <v>0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27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8.75" customHeight="1">
      <c r="A27" s="15"/>
      <c r="B27" s="93" t="s">
        <v>310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311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9.5" customHeight="1">
      <c r="A29" s="15"/>
      <c r="B29" s="93" t="s">
        <v>253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3" ht="33" customHeight="1">
      <c r="A30" s="15"/>
      <c r="B30" s="93" t="s">
        <v>357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1"/>
    </row>
    <row r="31" spans="1:27" ht="18.75" customHeight="1">
      <c r="A31" s="15" t="s">
        <v>31</v>
      </c>
      <c r="B31" s="86" t="s">
        <v>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2:12" ht="17.25" customHeight="1">
      <c r="B32" s="100" t="s">
        <v>170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8.75" customHeight="1">
      <c r="A33" s="15" t="s">
        <v>33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ht="8.25" customHeight="1"/>
    <row r="35" spans="2:12" ht="17.25" customHeight="1">
      <c r="B35" s="80" t="s">
        <v>34</v>
      </c>
      <c r="C35" s="80"/>
      <c r="D35" s="80" t="s">
        <v>53</v>
      </c>
      <c r="E35" s="80"/>
      <c r="F35" s="80"/>
      <c r="G35" s="80"/>
      <c r="H35" s="80"/>
      <c r="I35" s="80"/>
      <c r="J35" s="80"/>
      <c r="K35" s="80"/>
      <c r="L35" s="80"/>
    </row>
    <row r="36" spans="2:12" ht="18" customHeight="1">
      <c r="B36" s="94">
        <v>1</v>
      </c>
      <c r="C36" s="94"/>
      <c r="D36" s="95" t="s">
        <v>171</v>
      </c>
      <c r="E36" s="95"/>
      <c r="F36" s="95"/>
      <c r="G36" s="95"/>
      <c r="H36" s="95"/>
      <c r="I36" s="95"/>
      <c r="J36" s="95"/>
      <c r="K36" s="95"/>
      <c r="L36" s="95"/>
    </row>
    <row r="37" spans="2:12" ht="18.75" customHeight="1" hidden="1">
      <c r="B37" s="94"/>
      <c r="C37" s="94"/>
      <c r="D37" s="94"/>
      <c r="E37" s="105"/>
      <c r="F37" s="105"/>
      <c r="G37" s="105"/>
      <c r="H37" s="105"/>
      <c r="I37" s="105"/>
      <c r="J37" s="105"/>
      <c r="K37" s="105"/>
      <c r="L37" s="105"/>
    </row>
    <row r="38" spans="1:12" ht="25.5" customHeight="1">
      <c r="A38" s="15" t="s">
        <v>35</v>
      </c>
      <c r="B38" s="86" t="s">
        <v>54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ht="15" customHeight="1">
      <c r="L39" s="22" t="s">
        <v>0</v>
      </c>
    </row>
    <row r="40" spans="1:12" ht="27.75" customHeight="1">
      <c r="A40" s="23"/>
      <c r="B40" s="80" t="s">
        <v>34</v>
      </c>
      <c r="C40" s="80"/>
      <c r="D40" s="87" t="s">
        <v>56</v>
      </c>
      <c r="E40" s="88"/>
      <c r="F40" s="88"/>
      <c r="G40" s="88"/>
      <c r="H40" s="89"/>
      <c r="I40" s="5" t="s">
        <v>36</v>
      </c>
      <c r="J40" s="5" t="s">
        <v>37</v>
      </c>
      <c r="K40" s="10" t="s">
        <v>57</v>
      </c>
      <c r="L40" s="5" t="s">
        <v>58</v>
      </c>
    </row>
    <row r="41" spans="2:12" ht="8.25" customHeight="1">
      <c r="B41" s="96">
        <v>1</v>
      </c>
      <c r="C41" s="96"/>
      <c r="D41" s="90">
        <v>2</v>
      </c>
      <c r="E41" s="91"/>
      <c r="F41" s="91"/>
      <c r="G41" s="91"/>
      <c r="H41" s="92"/>
      <c r="I41" s="25">
        <v>3</v>
      </c>
      <c r="J41" s="25">
        <v>4</v>
      </c>
      <c r="K41" s="25">
        <v>5</v>
      </c>
      <c r="L41" s="25">
        <v>6</v>
      </c>
    </row>
    <row r="42" spans="2:12" ht="32.25" customHeight="1">
      <c r="B42" s="94">
        <v>1</v>
      </c>
      <c r="C42" s="94"/>
      <c r="D42" s="81" t="s">
        <v>312</v>
      </c>
      <c r="E42" s="82"/>
      <c r="F42" s="82"/>
      <c r="G42" s="82"/>
      <c r="H42" s="83"/>
      <c r="I42" s="26">
        <v>18040</v>
      </c>
      <c r="J42" s="26">
        <v>0</v>
      </c>
      <c r="K42" s="27">
        <v>0</v>
      </c>
      <c r="L42" s="26">
        <f>I42+J42</f>
        <v>18040</v>
      </c>
    </row>
    <row r="43" spans="2:12" ht="15" customHeight="1">
      <c r="B43" s="72" t="s">
        <v>2</v>
      </c>
      <c r="C43" s="73"/>
      <c r="D43" s="73"/>
      <c r="E43" s="73"/>
      <c r="F43" s="73"/>
      <c r="G43" s="73"/>
      <c r="H43" s="74"/>
      <c r="I43" s="28">
        <f>SUM(I42:I42)</f>
        <v>18040</v>
      </c>
      <c r="J43" s="28">
        <f>SUM(J42:J42)</f>
        <v>0</v>
      </c>
      <c r="K43" s="28">
        <f>SUM(K42:K42)</f>
        <v>0</v>
      </c>
      <c r="L43" s="28">
        <f>I43+J43</f>
        <v>18040</v>
      </c>
    </row>
    <row r="44" spans="1:12" ht="21" customHeight="1">
      <c r="A44" s="15" t="s">
        <v>38</v>
      </c>
      <c r="B44" s="86" t="s">
        <v>246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ht="14.25" customHeight="1">
      <c r="L45" s="22" t="s">
        <v>0</v>
      </c>
    </row>
    <row r="46" spans="2:12" ht="15.75" customHeight="1">
      <c r="B46" s="87" t="s">
        <v>63</v>
      </c>
      <c r="C46" s="88"/>
      <c r="D46" s="88"/>
      <c r="E46" s="88"/>
      <c r="F46" s="88"/>
      <c r="G46" s="88"/>
      <c r="H46" s="88"/>
      <c r="I46" s="89"/>
      <c r="J46" s="5" t="s">
        <v>36</v>
      </c>
      <c r="K46" s="5" t="s">
        <v>37</v>
      </c>
      <c r="L46" s="5" t="s">
        <v>58</v>
      </c>
    </row>
    <row r="47" spans="2:12" ht="7.5" customHeight="1">
      <c r="B47" s="90">
        <v>1</v>
      </c>
      <c r="C47" s="91"/>
      <c r="D47" s="91"/>
      <c r="E47" s="91"/>
      <c r="F47" s="91"/>
      <c r="G47" s="91"/>
      <c r="H47" s="91"/>
      <c r="I47" s="92"/>
      <c r="J47" s="25">
        <v>2</v>
      </c>
      <c r="K47" s="25">
        <v>3</v>
      </c>
      <c r="L47" s="25">
        <v>4</v>
      </c>
    </row>
    <row r="48" spans="2:12" ht="18.75" customHeight="1">
      <c r="B48" s="81" t="s">
        <v>71</v>
      </c>
      <c r="C48" s="82"/>
      <c r="D48" s="82"/>
      <c r="E48" s="82"/>
      <c r="F48" s="82"/>
      <c r="G48" s="82"/>
      <c r="H48" s="82"/>
      <c r="I48" s="83"/>
      <c r="J48" s="26">
        <v>18040</v>
      </c>
      <c r="K48" s="26">
        <v>0</v>
      </c>
      <c r="L48" s="28">
        <f>J48+K48</f>
        <v>18040</v>
      </c>
    </row>
    <row r="49" spans="2:12" ht="19.5" customHeight="1" hidden="1">
      <c r="B49" s="81" t="s">
        <v>1</v>
      </c>
      <c r="C49" s="82"/>
      <c r="D49" s="82"/>
      <c r="E49" s="82"/>
      <c r="F49" s="82"/>
      <c r="G49" s="82"/>
      <c r="H49" s="82"/>
      <c r="I49" s="83"/>
      <c r="J49" s="26">
        <v>0</v>
      </c>
      <c r="K49" s="26">
        <v>0</v>
      </c>
      <c r="L49" s="28">
        <f>J49+K49</f>
        <v>0</v>
      </c>
    </row>
    <row r="50" spans="2:12" ht="16.5" customHeight="1">
      <c r="B50" s="72" t="s">
        <v>2</v>
      </c>
      <c r="C50" s="73"/>
      <c r="D50" s="73"/>
      <c r="E50" s="73"/>
      <c r="F50" s="73"/>
      <c r="G50" s="73"/>
      <c r="H50" s="73"/>
      <c r="I50" s="74"/>
      <c r="J50" s="66">
        <f>J48</f>
        <v>18040</v>
      </c>
      <c r="K50" s="66">
        <f>K48</f>
        <v>0</v>
      </c>
      <c r="L50" s="66">
        <f>L48</f>
        <v>18040</v>
      </c>
    </row>
    <row r="51" spans="1:12" ht="26.25" customHeight="1">
      <c r="A51" s="15" t="s">
        <v>39</v>
      </c>
      <c r="B51" s="86" t="s">
        <v>64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ht="14.25" customHeight="1">
      <c r="L52" s="22" t="s">
        <v>0</v>
      </c>
    </row>
    <row r="53" spans="2:12" ht="21" customHeight="1">
      <c r="B53" s="4" t="s">
        <v>34</v>
      </c>
      <c r="C53" s="87" t="s">
        <v>65</v>
      </c>
      <c r="D53" s="88"/>
      <c r="E53" s="88"/>
      <c r="F53" s="89"/>
      <c r="G53" s="4" t="s">
        <v>40</v>
      </c>
      <c r="H53" s="87" t="s">
        <v>60</v>
      </c>
      <c r="I53" s="89"/>
      <c r="J53" s="5" t="s">
        <v>36</v>
      </c>
      <c r="K53" s="5" t="s">
        <v>37</v>
      </c>
      <c r="L53" s="5" t="s">
        <v>58</v>
      </c>
    </row>
    <row r="54" spans="2:12" ht="8.25" customHeight="1">
      <c r="B54" s="24">
        <v>1</v>
      </c>
      <c r="C54" s="90">
        <v>2</v>
      </c>
      <c r="D54" s="91"/>
      <c r="E54" s="91"/>
      <c r="F54" s="92"/>
      <c r="G54" s="24">
        <v>3</v>
      </c>
      <c r="H54" s="90">
        <v>4</v>
      </c>
      <c r="I54" s="92"/>
      <c r="J54" s="24">
        <v>5</v>
      </c>
      <c r="K54" s="25">
        <v>6</v>
      </c>
      <c r="L54" s="25">
        <v>7</v>
      </c>
    </row>
    <row r="55" spans="2:12" ht="17.25" hidden="1">
      <c r="B55" s="29"/>
      <c r="C55" s="29">
        <v>1011010</v>
      </c>
      <c r="D55" s="29"/>
      <c r="E55" s="99"/>
      <c r="F55" s="99"/>
      <c r="G55" s="30"/>
      <c r="H55" s="30"/>
      <c r="I55" s="30"/>
      <c r="J55" s="30"/>
      <c r="K55" s="30"/>
      <c r="L55" s="30"/>
    </row>
    <row r="56" spans="2:12" ht="20.25" customHeight="1">
      <c r="B56" s="77" t="s">
        <v>172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 ht="20.25" customHeight="1">
      <c r="B57" s="4">
        <v>2</v>
      </c>
      <c r="C57" s="77" t="s">
        <v>249</v>
      </c>
      <c r="D57" s="78"/>
      <c r="E57" s="78"/>
      <c r="F57" s="79"/>
      <c r="G57" s="3"/>
      <c r="H57" s="75"/>
      <c r="I57" s="76"/>
      <c r="J57" s="3"/>
      <c r="K57" s="6"/>
      <c r="L57" s="6"/>
    </row>
    <row r="58" spans="2:12" ht="23.25" customHeight="1">
      <c r="B58" s="3"/>
      <c r="C58" s="81" t="s">
        <v>173</v>
      </c>
      <c r="D58" s="82"/>
      <c r="E58" s="82"/>
      <c r="F58" s="83"/>
      <c r="G58" s="3" t="s">
        <v>77</v>
      </c>
      <c r="H58" s="75" t="s">
        <v>88</v>
      </c>
      <c r="I58" s="76"/>
      <c r="J58" s="3">
        <v>41</v>
      </c>
      <c r="K58" s="6">
        <v>0</v>
      </c>
      <c r="L58" s="32">
        <f>J58+K58</f>
        <v>41</v>
      </c>
    </row>
    <row r="59" spans="2:12" ht="18" customHeight="1">
      <c r="B59" s="4">
        <v>3</v>
      </c>
      <c r="C59" s="77" t="s">
        <v>250</v>
      </c>
      <c r="D59" s="78"/>
      <c r="E59" s="78"/>
      <c r="F59" s="79"/>
      <c r="G59" s="3"/>
      <c r="H59" s="75"/>
      <c r="I59" s="76"/>
      <c r="J59" s="3"/>
      <c r="K59" s="6"/>
      <c r="L59" s="6"/>
    </row>
    <row r="60" spans="2:12" ht="20.25" customHeight="1">
      <c r="B60" s="3"/>
      <c r="C60" s="81" t="s">
        <v>174</v>
      </c>
      <c r="D60" s="82"/>
      <c r="E60" s="82"/>
      <c r="F60" s="83"/>
      <c r="G60" s="3" t="s">
        <v>0</v>
      </c>
      <c r="H60" s="75" t="s">
        <v>88</v>
      </c>
      <c r="I60" s="76"/>
      <c r="J60" s="40">
        <f>I42/J58</f>
        <v>440</v>
      </c>
      <c r="K60" s="31">
        <f>J42/J58</f>
        <v>0</v>
      </c>
      <c r="L60" s="31">
        <f>J60+K60</f>
        <v>440</v>
      </c>
    </row>
    <row r="61" spans="2:12" ht="19.5" customHeight="1">
      <c r="B61" s="4">
        <v>4</v>
      </c>
      <c r="C61" s="77" t="s">
        <v>251</v>
      </c>
      <c r="D61" s="78"/>
      <c r="E61" s="78"/>
      <c r="F61" s="79"/>
      <c r="G61" s="3"/>
      <c r="H61" s="75"/>
      <c r="I61" s="76"/>
      <c r="J61" s="3"/>
      <c r="K61" s="6"/>
      <c r="L61" s="6"/>
    </row>
    <row r="62" spans="2:12" ht="35.25" customHeight="1">
      <c r="B62" s="3"/>
      <c r="C62" s="81" t="s">
        <v>175</v>
      </c>
      <c r="D62" s="82"/>
      <c r="E62" s="82"/>
      <c r="F62" s="83"/>
      <c r="G62" s="3" t="s">
        <v>86</v>
      </c>
      <c r="H62" s="75" t="s">
        <v>82</v>
      </c>
      <c r="I62" s="76"/>
      <c r="J62" s="48">
        <v>1</v>
      </c>
      <c r="K62" s="48">
        <v>0</v>
      </c>
      <c r="L62" s="48">
        <v>1</v>
      </c>
    </row>
    <row r="63" spans="2:12" ht="16.5" customHeight="1" hidden="1">
      <c r="B63" s="3"/>
      <c r="C63" s="75"/>
      <c r="D63" s="112"/>
      <c r="E63" s="112"/>
      <c r="F63" s="76"/>
      <c r="G63" s="3"/>
      <c r="H63" s="75"/>
      <c r="I63" s="76"/>
      <c r="J63" s="3"/>
      <c r="K63" s="6"/>
      <c r="L63" s="33"/>
    </row>
    <row r="64" ht="16.5" customHeight="1"/>
    <row r="67" spans="2:12" ht="54" customHeight="1">
      <c r="B67" s="111" t="s">
        <v>47</v>
      </c>
      <c r="C67" s="111"/>
      <c r="D67" s="111"/>
      <c r="E67" s="111"/>
      <c r="F67" s="111"/>
      <c r="G67" s="35"/>
      <c r="H67" s="35"/>
      <c r="I67" s="36"/>
      <c r="J67" s="36"/>
      <c r="K67" s="35"/>
      <c r="L67" s="37" t="s">
        <v>48</v>
      </c>
    </row>
    <row r="68" spans="2:12" ht="16.5">
      <c r="B68" s="12"/>
      <c r="C68" s="12"/>
      <c r="D68" s="12"/>
      <c r="E68" s="12"/>
      <c r="F68" s="12"/>
      <c r="G68" s="2"/>
      <c r="H68" s="2"/>
      <c r="I68" s="110" t="s">
        <v>66</v>
      </c>
      <c r="J68" s="110"/>
      <c r="K68" s="2"/>
      <c r="L68" s="38" t="s">
        <v>68</v>
      </c>
    </row>
    <row r="69" spans="2:12" ht="16.5">
      <c r="B69" s="12"/>
      <c r="C69" s="12"/>
      <c r="D69" s="12"/>
      <c r="E69" s="12"/>
      <c r="F69" s="12"/>
      <c r="G69" s="2"/>
      <c r="H69" s="2"/>
      <c r="I69" s="2"/>
      <c r="J69" s="2"/>
      <c r="K69" s="2"/>
      <c r="L69" s="39"/>
    </row>
    <row r="70" spans="2:12" ht="45.75" customHeight="1">
      <c r="B70" s="86" t="s">
        <v>41</v>
      </c>
      <c r="C70" s="86"/>
      <c r="D70" s="86"/>
      <c r="E70" s="86"/>
      <c r="F70" s="86"/>
      <c r="G70" s="2"/>
      <c r="H70" s="2"/>
      <c r="I70" s="2"/>
      <c r="J70" s="2"/>
      <c r="K70" s="2"/>
      <c r="L70" s="39"/>
    </row>
    <row r="71" spans="2:12" ht="35.25" customHeight="1">
      <c r="B71" s="111" t="s">
        <v>16</v>
      </c>
      <c r="C71" s="111"/>
      <c r="D71" s="111"/>
      <c r="E71" s="111"/>
      <c r="F71" s="111"/>
      <c r="G71" s="35"/>
      <c r="H71" s="35"/>
      <c r="I71" s="36"/>
      <c r="J71" s="36"/>
      <c r="K71" s="35"/>
      <c r="L71" s="37" t="s">
        <v>15</v>
      </c>
    </row>
    <row r="72" spans="7:12" ht="16.5">
      <c r="G72" s="2"/>
      <c r="H72" s="2"/>
      <c r="I72" s="110" t="s">
        <v>66</v>
      </c>
      <c r="J72" s="110"/>
      <c r="K72" s="2"/>
      <c r="L72" s="38" t="s">
        <v>68</v>
      </c>
    </row>
  </sheetData>
  <sheetProtection/>
  <mergeCells count="80">
    <mergeCell ref="I68:J68"/>
    <mergeCell ref="H61:I61"/>
    <mergeCell ref="C59:F59"/>
    <mergeCell ref="H59:I59"/>
    <mergeCell ref="C62:F62"/>
    <mergeCell ref="B44:L44"/>
    <mergeCell ref="B56:L56"/>
    <mergeCell ref="H58:I58"/>
    <mergeCell ref="C54:F54"/>
    <mergeCell ref="E55:F55"/>
    <mergeCell ref="J1:L1"/>
    <mergeCell ref="J2:L2"/>
    <mergeCell ref="J3:L3"/>
    <mergeCell ref="J4:L4"/>
    <mergeCell ref="B33:L33"/>
    <mergeCell ref="H53:I53"/>
    <mergeCell ref="J8:L8"/>
    <mergeCell ref="J9:L9"/>
    <mergeCell ref="J10:L10"/>
    <mergeCell ref="J11:L11"/>
    <mergeCell ref="I72:J72"/>
    <mergeCell ref="B67:F67"/>
    <mergeCell ref="H57:I57"/>
    <mergeCell ref="H60:I60"/>
    <mergeCell ref="B70:F70"/>
    <mergeCell ref="B71:F71"/>
    <mergeCell ref="C63:F63"/>
    <mergeCell ref="H62:I62"/>
    <mergeCell ref="H63:I63"/>
    <mergeCell ref="C61:F61"/>
    <mergeCell ref="D42:H42"/>
    <mergeCell ref="B47:I47"/>
    <mergeCell ref="B48:I48"/>
    <mergeCell ref="J5:L5"/>
    <mergeCell ref="J6:L6"/>
    <mergeCell ref="J7:L7"/>
    <mergeCell ref="B28:L28"/>
    <mergeCell ref="A14:L14"/>
    <mergeCell ref="B35:C35"/>
    <mergeCell ref="B42:C42"/>
    <mergeCell ref="C60:F60"/>
    <mergeCell ref="C57:F57"/>
    <mergeCell ref="C58:F58"/>
    <mergeCell ref="B50:I50"/>
    <mergeCell ref="A13:L13"/>
    <mergeCell ref="B30:L30"/>
    <mergeCell ref="B25:L25"/>
    <mergeCell ref="B26:L26"/>
    <mergeCell ref="B27:L27"/>
    <mergeCell ref="D17:L17"/>
    <mergeCell ref="E20:L20"/>
    <mergeCell ref="K22:L22"/>
    <mergeCell ref="B23:D23"/>
    <mergeCell ref="D16:L16"/>
    <mergeCell ref="B22:F22"/>
    <mergeCell ref="E21:L21"/>
    <mergeCell ref="D18:L18"/>
    <mergeCell ref="D19:L19"/>
    <mergeCell ref="B37:D37"/>
    <mergeCell ref="B29:L29"/>
    <mergeCell ref="E37:L37"/>
    <mergeCell ref="B36:C36"/>
    <mergeCell ref="B38:L38"/>
    <mergeCell ref="B32:L32"/>
    <mergeCell ref="B24:L24"/>
    <mergeCell ref="B31:L31"/>
    <mergeCell ref="H22:I22"/>
    <mergeCell ref="M31:AA31"/>
    <mergeCell ref="D35:L35"/>
    <mergeCell ref="D36:L36"/>
    <mergeCell ref="D40:H40"/>
    <mergeCell ref="D41:H41"/>
    <mergeCell ref="H54:I54"/>
    <mergeCell ref="B51:L51"/>
    <mergeCell ref="B49:I49"/>
    <mergeCell ref="B43:H43"/>
    <mergeCell ref="B40:C40"/>
    <mergeCell ref="B41:C41"/>
    <mergeCell ref="C53:F53"/>
    <mergeCell ref="B46:I4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6"/>
  <sheetViews>
    <sheetView tabSelected="1" view="pageBreakPreview" zoomScale="60" zoomScaleNormal="60" zoomScalePageLayoutView="0" workbookViewId="0" topLeftCell="A75">
      <selection activeCell="G90" sqref="G90:I90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61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8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15.75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18.7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19.5" customHeight="1">
      <c r="A20" s="13" t="s">
        <v>23</v>
      </c>
      <c r="B20" s="14" t="s">
        <v>318</v>
      </c>
      <c r="C20" s="15"/>
      <c r="D20" s="14" t="s">
        <v>176</v>
      </c>
      <c r="E20" s="97" t="s">
        <v>321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1.7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133681974.88</v>
      </c>
      <c r="H22" s="86" t="s">
        <v>241</v>
      </c>
      <c r="I22" s="86"/>
      <c r="J22" s="65">
        <f>84985563-2340363</f>
        <v>82645200</v>
      </c>
      <c r="K22" s="103" t="s">
        <v>242</v>
      </c>
      <c r="L22" s="103"/>
    </row>
    <row r="23" spans="2:13" ht="15.75" customHeight="1">
      <c r="B23" s="102">
        <f>47104591+3932183.88</f>
        <v>51036774.88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21.75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34.5" customHeight="1">
      <c r="A27" s="15"/>
      <c r="B27" s="93" t="s">
        <v>243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237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9.5" customHeight="1">
      <c r="A29" s="15"/>
      <c r="B29" s="93" t="s">
        <v>10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3" ht="33" customHeight="1">
      <c r="A30" s="15"/>
      <c r="B30" s="93" t="s">
        <v>358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1"/>
    </row>
    <row r="31" spans="1:27" ht="18.75" customHeight="1">
      <c r="A31" s="15" t="s">
        <v>31</v>
      </c>
      <c r="B31" s="86" t="s">
        <v>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2:12" ht="30" customHeight="1">
      <c r="B32" s="100" t="s">
        <v>177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8.75" customHeight="1">
      <c r="A33" s="15" t="s">
        <v>33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ht="8.25" customHeight="1"/>
    <row r="35" spans="2:12" ht="24.75" customHeight="1">
      <c r="B35" s="80" t="s">
        <v>34</v>
      </c>
      <c r="C35" s="80"/>
      <c r="D35" s="80" t="s">
        <v>53</v>
      </c>
      <c r="E35" s="80"/>
      <c r="F35" s="80"/>
      <c r="G35" s="80"/>
      <c r="H35" s="80"/>
      <c r="I35" s="80"/>
      <c r="J35" s="80"/>
      <c r="K35" s="80"/>
      <c r="L35" s="80"/>
    </row>
    <row r="36" spans="2:12" ht="22.5" customHeight="1">
      <c r="B36" s="94">
        <v>1</v>
      </c>
      <c r="C36" s="94"/>
      <c r="D36" s="95" t="s">
        <v>178</v>
      </c>
      <c r="E36" s="95"/>
      <c r="F36" s="95"/>
      <c r="G36" s="95"/>
      <c r="H36" s="95"/>
      <c r="I36" s="95"/>
      <c r="J36" s="95"/>
      <c r="K36" s="95"/>
      <c r="L36" s="95"/>
    </row>
    <row r="37" spans="2:12" ht="23.25" customHeight="1">
      <c r="B37" s="94">
        <v>2</v>
      </c>
      <c r="C37" s="94"/>
      <c r="D37" s="95" t="s">
        <v>179</v>
      </c>
      <c r="E37" s="95"/>
      <c r="F37" s="95"/>
      <c r="G37" s="95"/>
      <c r="H37" s="95"/>
      <c r="I37" s="95"/>
      <c r="J37" s="95"/>
      <c r="K37" s="95"/>
      <c r="L37" s="95"/>
    </row>
    <row r="38" spans="2:12" ht="18.75" customHeight="1" hidden="1">
      <c r="B38" s="94"/>
      <c r="C38" s="94"/>
      <c r="D38" s="94"/>
      <c r="E38" s="105"/>
      <c r="F38" s="105"/>
      <c r="G38" s="105"/>
      <c r="H38" s="105"/>
      <c r="I38" s="105"/>
      <c r="J38" s="105"/>
      <c r="K38" s="105"/>
      <c r="L38" s="105"/>
    </row>
    <row r="39" spans="1:12" ht="26.25" customHeight="1">
      <c r="A39" s="15" t="s">
        <v>35</v>
      </c>
      <c r="B39" s="86" t="s">
        <v>54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ht="15" customHeight="1">
      <c r="L40" s="22" t="s">
        <v>0</v>
      </c>
    </row>
    <row r="41" spans="1:12" ht="33.75" customHeight="1">
      <c r="A41" s="23"/>
      <c r="B41" s="80" t="s">
        <v>34</v>
      </c>
      <c r="C41" s="80"/>
      <c r="D41" s="87" t="s">
        <v>56</v>
      </c>
      <c r="E41" s="88"/>
      <c r="F41" s="88"/>
      <c r="G41" s="88"/>
      <c r="H41" s="89"/>
      <c r="I41" s="5" t="s">
        <v>36</v>
      </c>
      <c r="J41" s="5" t="s">
        <v>37</v>
      </c>
      <c r="K41" s="10" t="s">
        <v>57</v>
      </c>
      <c r="L41" s="5" t="s">
        <v>58</v>
      </c>
    </row>
    <row r="42" spans="2:12" ht="8.25" customHeight="1">
      <c r="B42" s="96">
        <v>1</v>
      </c>
      <c r="C42" s="96"/>
      <c r="D42" s="90">
        <v>2</v>
      </c>
      <c r="E42" s="91"/>
      <c r="F42" s="91"/>
      <c r="G42" s="91"/>
      <c r="H42" s="92"/>
      <c r="I42" s="25">
        <v>3</v>
      </c>
      <c r="J42" s="25">
        <v>4</v>
      </c>
      <c r="K42" s="25">
        <v>5</v>
      </c>
      <c r="L42" s="25">
        <v>6</v>
      </c>
    </row>
    <row r="43" spans="2:12" ht="28.5" customHeight="1">
      <c r="B43" s="94">
        <v>1</v>
      </c>
      <c r="C43" s="94"/>
      <c r="D43" s="81" t="s">
        <v>386</v>
      </c>
      <c r="E43" s="82"/>
      <c r="F43" s="82"/>
      <c r="G43" s="82"/>
      <c r="H43" s="83"/>
      <c r="I43" s="26">
        <f>84985563-2340363</f>
        <v>82645200</v>
      </c>
      <c r="J43" s="26">
        <v>5186931</v>
      </c>
      <c r="K43" s="27">
        <v>0</v>
      </c>
      <c r="L43" s="26">
        <f>I43+J43</f>
        <v>87832131</v>
      </c>
    </row>
    <row r="44" spans="2:13" ht="37.5" customHeight="1">
      <c r="B44" s="94">
        <v>2</v>
      </c>
      <c r="C44" s="94"/>
      <c r="D44" s="81" t="s">
        <v>314</v>
      </c>
      <c r="E44" s="82"/>
      <c r="F44" s="82"/>
      <c r="G44" s="82"/>
      <c r="H44" s="83"/>
      <c r="I44" s="26">
        <v>0</v>
      </c>
      <c r="J44" s="26">
        <f>41917660+4642183.88-710000</f>
        <v>45849843.88</v>
      </c>
      <c r="K44" s="27">
        <f>41748160+3932183.88</f>
        <v>45680343.88</v>
      </c>
      <c r="L44" s="26">
        <f>I44+J44</f>
        <v>45849843.88</v>
      </c>
      <c r="M44" s="58">
        <f>K44-J44</f>
        <v>-169500</v>
      </c>
    </row>
    <row r="45" spans="2:12" ht="21" customHeight="1">
      <c r="B45" s="72" t="s">
        <v>2</v>
      </c>
      <c r="C45" s="73"/>
      <c r="D45" s="73"/>
      <c r="E45" s="73"/>
      <c r="F45" s="73"/>
      <c r="G45" s="73"/>
      <c r="H45" s="74"/>
      <c r="I45" s="28">
        <f>SUM(I43:I44)</f>
        <v>82645200</v>
      </c>
      <c r="J45" s="28">
        <f>SUM(J43:J44)</f>
        <v>51036774.88</v>
      </c>
      <c r="K45" s="28">
        <f>SUM(K43:K44)</f>
        <v>45680343.88</v>
      </c>
      <c r="L45" s="28">
        <f>I45+J45</f>
        <v>133681974.88</v>
      </c>
    </row>
    <row r="46" spans="1:12" ht="22.5" customHeight="1">
      <c r="A46" s="15" t="s">
        <v>38</v>
      </c>
      <c r="B46" s="86" t="s">
        <v>246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ht="14.25" customHeight="1">
      <c r="L47" s="22" t="s">
        <v>0</v>
      </c>
    </row>
    <row r="48" spans="2:12" ht="25.5" customHeight="1">
      <c r="B48" s="87" t="s">
        <v>63</v>
      </c>
      <c r="C48" s="88"/>
      <c r="D48" s="88"/>
      <c r="E48" s="88"/>
      <c r="F48" s="88"/>
      <c r="G48" s="88"/>
      <c r="H48" s="88"/>
      <c r="I48" s="89"/>
      <c r="J48" s="5" t="s">
        <v>36</v>
      </c>
      <c r="K48" s="5" t="s">
        <v>37</v>
      </c>
      <c r="L48" s="5" t="s">
        <v>58</v>
      </c>
    </row>
    <row r="49" spans="2:12" ht="7.5" customHeight="1">
      <c r="B49" s="90">
        <v>1</v>
      </c>
      <c r="C49" s="91"/>
      <c r="D49" s="91"/>
      <c r="E49" s="91"/>
      <c r="F49" s="91"/>
      <c r="G49" s="91"/>
      <c r="H49" s="91"/>
      <c r="I49" s="92"/>
      <c r="J49" s="25">
        <v>2</v>
      </c>
      <c r="K49" s="25">
        <v>3</v>
      </c>
      <c r="L49" s="25">
        <v>4</v>
      </c>
    </row>
    <row r="50" spans="2:12" ht="24" customHeight="1">
      <c r="B50" s="81" t="s">
        <v>180</v>
      </c>
      <c r="C50" s="82"/>
      <c r="D50" s="82"/>
      <c r="E50" s="82"/>
      <c r="F50" s="82"/>
      <c r="G50" s="82"/>
      <c r="H50" s="82"/>
      <c r="I50" s="83"/>
      <c r="J50" s="26">
        <v>6300</v>
      </c>
      <c r="K50" s="26">
        <f>41748160-710000+4642183.88</f>
        <v>45680343.88</v>
      </c>
      <c r="L50" s="28">
        <f>J50+K50</f>
        <v>45686643.88</v>
      </c>
    </row>
    <row r="51" spans="2:12" ht="20.25" customHeight="1">
      <c r="B51" s="72" t="s">
        <v>2</v>
      </c>
      <c r="C51" s="73"/>
      <c r="D51" s="73"/>
      <c r="E51" s="73"/>
      <c r="F51" s="73"/>
      <c r="G51" s="73"/>
      <c r="H51" s="73"/>
      <c r="I51" s="74"/>
      <c r="J51" s="66">
        <f>J50</f>
        <v>6300</v>
      </c>
      <c r="K51" s="66">
        <f>K50</f>
        <v>45680343.88</v>
      </c>
      <c r="L51" s="66">
        <f>L50</f>
        <v>45686643.88</v>
      </c>
    </row>
    <row r="52" spans="1:12" ht="27.75" customHeight="1">
      <c r="A52" s="15" t="s">
        <v>39</v>
      </c>
      <c r="B52" s="86" t="s">
        <v>64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ht="12.75" customHeight="1">
      <c r="L53" s="22" t="s">
        <v>0</v>
      </c>
    </row>
    <row r="54" spans="2:12" ht="24" customHeight="1">
      <c r="B54" s="4" t="s">
        <v>34</v>
      </c>
      <c r="C54" s="87" t="s">
        <v>65</v>
      </c>
      <c r="D54" s="88"/>
      <c r="E54" s="88"/>
      <c r="F54" s="89"/>
      <c r="G54" s="4" t="s">
        <v>40</v>
      </c>
      <c r="H54" s="87" t="s">
        <v>60</v>
      </c>
      <c r="I54" s="89"/>
      <c r="J54" s="5" t="s">
        <v>36</v>
      </c>
      <c r="K54" s="5" t="s">
        <v>37</v>
      </c>
      <c r="L54" s="5" t="s">
        <v>58</v>
      </c>
    </row>
    <row r="55" spans="2:12" ht="8.25" customHeight="1">
      <c r="B55" s="24">
        <v>1</v>
      </c>
      <c r="C55" s="90">
        <v>2</v>
      </c>
      <c r="D55" s="91"/>
      <c r="E55" s="91"/>
      <c r="F55" s="92"/>
      <c r="G55" s="24">
        <v>3</v>
      </c>
      <c r="H55" s="90">
        <v>4</v>
      </c>
      <c r="I55" s="92"/>
      <c r="J55" s="24">
        <v>5</v>
      </c>
      <c r="K55" s="25">
        <v>6</v>
      </c>
      <c r="L55" s="25">
        <v>7</v>
      </c>
    </row>
    <row r="56" spans="2:12" ht="17.25" hidden="1">
      <c r="B56" s="29"/>
      <c r="C56" s="29">
        <v>1011010</v>
      </c>
      <c r="D56" s="29"/>
      <c r="E56" s="99"/>
      <c r="F56" s="99"/>
      <c r="G56" s="30"/>
      <c r="H56" s="30"/>
      <c r="I56" s="30"/>
      <c r="J56" s="30"/>
      <c r="K56" s="30"/>
      <c r="L56" s="30"/>
    </row>
    <row r="57" spans="2:12" ht="26.25" customHeight="1">
      <c r="B57" s="77" t="s">
        <v>181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 ht="21" customHeight="1">
      <c r="B58" s="4">
        <v>1</v>
      </c>
      <c r="C58" s="77" t="s">
        <v>252</v>
      </c>
      <c r="D58" s="78"/>
      <c r="E58" s="78"/>
      <c r="F58" s="79"/>
      <c r="G58" s="3"/>
      <c r="H58" s="75"/>
      <c r="I58" s="76"/>
      <c r="J58" s="3"/>
      <c r="K58" s="6"/>
      <c r="L58" s="6"/>
    </row>
    <row r="59" spans="2:12" ht="22.5" customHeight="1">
      <c r="B59" s="4"/>
      <c r="C59" s="81" t="s">
        <v>182</v>
      </c>
      <c r="D59" s="82"/>
      <c r="E59" s="82"/>
      <c r="F59" s="83"/>
      <c r="G59" s="51" t="s">
        <v>44</v>
      </c>
      <c r="H59" s="84" t="s">
        <v>146</v>
      </c>
      <c r="I59" s="85"/>
      <c r="J59" s="3">
        <v>10</v>
      </c>
      <c r="K59" s="3">
        <v>0</v>
      </c>
      <c r="L59" s="3">
        <v>10</v>
      </c>
    </row>
    <row r="60" spans="2:12" ht="21" customHeight="1">
      <c r="B60" s="3"/>
      <c r="C60" s="81" t="s">
        <v>183</v>
      </c>
      <c r="D60" s="82"/>
      <c r="E60" s="82"/>
      <c r="F60" s="83"/>
      <c r="G60" s="51" t="s">
        <v>44</v>
      </c>
      <c r="H60" s="84" t="s">
        <v>146</v>
      </c>
      <c r="I60" s="85"/>
      <c r="J60" s="52">
        <v>784.53</v>
      </c>
      <c r="K60" s="3">
        <v>0</v>
      </c>
      <c r="L60" s="55">
        <f>J60+K60</f>
        <v>784.53</v>
      </c>
    </row>
    <row r="61" spans="2:12" ht="21" customHeight="1">
      <c r="B61" s="3"/>
      <c r="C61" s="81" t="s">
        <v>184</v>
      </c>
      <c r="D61" s="82"/>
      <c r="E61" s="82"/>
      <c r="F61" s="83"/>
      <c r="G61" s="51" t="s">
        <v>77</v>
      </c>
      <c r="H61" s="84" t="s">
        <v>146</v>
      </c>
      <c r="I61" s="85"/>
      <c r="J61" s="3">
        <v>317.83</v>
      </c>
      <c r="K61" s="6">
        <v>0</v>
      </c>
      <c r="L61" s="55">
        <f>J61+K61</f>
        <v>317.83</v>
      </c>
    </row>
    <row r="62" spans="2:12" ht="36" customHeight="1">
      <c r="B62" s="3"/>
      <c r="C62" s="81" t="s">
        <v>185</v>
      </c>
      <c r="D62" s="82"/>
      <c r="E62" s="82"/>
      <c r="F62" s="83"/>
      <c r="G62" s="51" t="s">
        <v>0</v>
      </c>
      <c r="H62" s="84" t="s">
        <v>186</v>
      </c>
      <c r="I62" s="85"/>
      <c r="J62" s="64">
        <v>1749086</v>
      </c>
      <c r="K62" s="43">
        <v>0</v>
      </c>
      <c r="L62" s="43">
        <f>J62+K62</f>
        <v>1749086</v>
      </c>
    </row>
    <row r="63" spans="2:12" ht="20.25" customHeight="1">
      <c r="B63" s="4">
        <v>2</v>
      </c>
      <c r="C63" s="77" t="s">
        <v>249</v>
      </c>
      <c r="D63" s="78"/>
      <c r="E63" s="78"/>
      <c r="F63" s="79"/>
      <c r="G63" s="3"/>
      <c r="H63" s="75"/>
      <c r="I63" s="76"/>
      <c r="J63" s="3"/>
      <c r="K63" s="6"/>
      <c r="L63" s="6"/>
    </row>
    <row r="64" spans="2:12" ht="17.25" customHeight="1">
      <c r="B64" s="3"/>
      <c r="C64" s="81" t="s">
        <v>187</v>
      </c>
      <c r="D64" s="82"/>
      <c r="E64" s="82"/>
      <c r="F64" s="83"/>
      <c r="G64" s="3" t="s">
        <v>77</v>
      </c>
      <c r="H64" s="84" t="s">
        <v>190</v>
      </c>
      <c r="I64" s="85"/>
      <c r="J64" s="3">
        <v>8096</v>
      </c>
      <c r="K64" s="6">
        <v>0</v>
      </c>
      <c r="L64" s="32">
        <f>J64+K64</f>
        <v>8096</v>
      </c>
    </row>
    <row r="65" spans="2:12" ht="39" customHeight="1">
      <c r="B65" s="3"/>
      <c r="C65" s="81" t="s">
        <v>188</v>
      </c>
      <c r="D65" s="82"/>
      <c r="E65" s="82"/>
      <c r="F65" s="83"/>
      <c r="G65" s="3" t="s">
        <v>77</v>
      </c>
      <c r="H65" s="84" t="s">
        <v>189</v>
      </c>
      <c r="I65" s="85"/>
      <c r="J65" s="3">
        <v>3813</v>
      </c>
      <c r="K65" s="6">
        <v>0</v>
      </c>
      <c r="L65" s="32">
        <f>J65+K65</f>
        <v>3813</v>
      </c>
    </row>
    <row r="66" spans="2:12" ht="19.5" customHeight="1">
      <c r="B66" s="4">
        <v>3</v>
      </c>
      <c r="C66" s="77" t="s">
        <v>250</v>
      </c>
      <c r="D66" s="78"/>
      <c r="E66" s="78"/>
      <c r="F66" s="79"/>
      <c r="G66" s="3"/>
      <c r="H66" s="75"/>
      <c r="I66" s="76"/>
      <c r="J66" s="3"/>
      <c r="K66" s="6"/>
      <c r="L66" s="6"/>
    </row>
    <row r="67" spans="2:12" ht="34.5" customHeight="1">
      <c r="B67" s="3"/>
      <c r="C67" s="81" t="s">
        <v>191</v>
      </c>
      <c r="D67" s="82"/>
      <c r="E67" s="82"/>
      <c r="F67" s="83"/>
      <c r="G67" s="3" t="s">
        <v>0</v>
      </c>
      <c r="H67" s="75" t="s">
        <v>82</v>
      </c>
      <c r="I67" s="76"/>
      <c r="J67" s="47">
        <f>I43/J60</f>
        <v>105343.58150739934</v>
      </c>
      <c r="K67" s="40">
        <v>0</v>
      </c>
      <c r="L67" s="40">
        <f>J67+K67</f>
        <v>105343.58150739934</v>
      </c>
    </row>
    <row r="68" spans="2:12" ht="22.5" customHeight="1">
      <c r="B68" s="3"/>
      <c r="C68" s="81" t="s">
        <v>192</v>
      </c>
      <c r="D68" s="82"/>
      <c r="E68" s="82"/>
      <c r="F68" s="83"/>
      <c r="G68" s="3" t="s">
        <v>0</v>
      </c>
      <c r="H68" s="75" t="s">
        <v>82</v>
      </c>
      <c r="I68" s="76"/>
      <c r="J68" s="47">
        <f>(47379595/J60)/12</f>
        <v>5032.694203323434</v>
      </c>
      <c r="K68" s="33">
        <v>0</v>
      </c>
      <c r="L68" s="33">
        <f>J68+K68</f>
        <v>5032.694203323434</v>
      </c>
    </row>
    <row r="69" spans="2:12" ht="36" customHeight="1">
      <c r="B69" s="3"/>
      <c r="C69" s="81" t="s">
        <v>193</v>
      </c>
      <c r="D69" s="82"/>
      <c r="E69" s="82"/>
      <c r="F69" s="83"/>
      <c r="G69" s="3" t="s">
        <v>0</v>
      </c>
      <c r="H69" s="75" t="s">
        <v>82</v>
      </c>
      <c r="I69" s="76"/>
      <c r="J69" s="47">
        <f>I43/J64</f>
        <v>10208.152173913044</v>
      </c>
      <c r="K69" s="6">
        <v>0</v>
      </c>
      <c r="L69" s="33">
        <f>J69</f>
        <v>10208.152173913044</v>
      </c>
    </row>
    <row r="70" spans="2:12" ht="37.5" customHeight="1">
      <c r="B70" s="3"/>
      <c r="C70" s="81" t="s">
        <v>194</v>
      </c>
      <c r="D70" s="82"/>
      <c r="E70" s="82"/>
      <c r="F70" s="83"/>
      <c r="G70" s="3" t="s">
        <v>0</v>
      </c>
      <c r="H70" s="75" t="s">
        <v>82</v>
      </c>
      <c r="I70" s="76"/>
      <c r="J70" s="47">
        <f>I43/J65</f>
        <v>21674.586939417783</v>
      </c>
      <c r="K70" s="6">
        <v>0</v>
      </c>
      <c r="L70" s="33">
        <f>J70</f>
        <v>21674.586939417783</v>
      </c>
    </row>
    <row r="71" spans="2:12" ht="16.5" customHeight="1">
      <c r="B71" s="4">
        <v>4</v>
      </c>
      <c r="C71" s="77" t="s">
        <v>251</v>
      </c>
      <c r="D71" s="78"/>
      <c r="E71" s="78"/>
      <c r="F71" s="79"/>
      <c r="G71" s="3"/>
      <c r="H71" s="75"/>
      <c r="I71" s="76"/>
      <c r="J71" s="3"/>
      <c r="K71" s="6"/>
      <c r="L71" s="6"/>
    </row>
    <row r="72" spans="2:12" ht="39" customHeight="1">
      <c r="B72" s="3"/>
      <c r="C72" s="81" t="s">
        <v>195</v>
      </c>
      <c r="D72" s="82"/>
      <c r="E72" s="82"/>
      <c r="F72" s="83"/>
      <c r="G72" s="3" t="s">
        <v>77</v>
      </c>
      <c r="H72" s="84" t="s">
        <v>146</v>
      </c>
      <c r="I72" s="85"/>
      <c r="J72" s="3">
        <v>3099</v>
      </c>
      <c r="K72" s="3">
        <v>0</v>
      </c>
      <c r="L72" s="3">
        <f>J72+K72</f>
        <v>3099</v>
      </c>
    </row>
    <row r="73" spans="2:12" ht="39" customHeight="1">
      <c r="B73" s="3"/>
      <c r="C73" s="81" t="s">
        <v>196</v>
      </c>
      <c r="D73" s="82"/>
      <c r="E73" s="82"/>
      <c r="F73" s="83"/>
      <c r="G73" s="3" t="s">
        <v>77</v>
      </c>
      <c r="H73" s="84" t="s">
        <v>146</v>
      </c>
      <c r="I73" s="85"/>
      <c r="J73" s="3">
        <v>101</v>
      </c>
      <c r="K73" s="6">
        <v>0</v>
      </c>
      <c r="L73" s="33">
        <f>J73+K73</f>
        <v>101</v>
      </c>
    </row>
    <row r="74" spans="2:12" ht="22.5" customHeight="1">
      <c r="B74" s="113" t="s">
        <v>197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2:12" ht="17.25" customHeight="1">
      <c r="B75" s="4">
        <v>1</v>
      </c>
      <c r="C75" s="77" t="s">
        <v>252</v>
      </c>
      <c r="D75" s="78"/>
      <c r="E75" s="78"/>
      <c r="F75" s="79"/>
      <c r="G75" s="3"/>
      <c r="H75" s="75"/>
      <c r="I75" s="76"/>
      <c r="J75" s="3"/>
      <c r="K75" s="31"/>
      <c r="L75" s="34"/>
    </row>
    <row r="76" spans="2:14" ht="39" customHeight="1">
      <c r="B76" s="4"/>
      <c r="C76" s="81" t="s">
        <v>387</v>
      </c>
      <c r="D76" s="82"/>
      <c r="E76" s="82"/>
      <c r="F76" s="83"/>
      <c r="G76" s="3" t="s">
        <v>0</v>
      </c>
      <c r="H76" s="75" t="s">
        <v>88</v>
      </c>
      <c r="I76" s="76"/>
      <c r="J76" s="3">
        <v>0</v>
      </c>
      <c r="K76" s="31">
        <f>353560+480000+169500</f>
        <v>1003060</v>
      </c>
      <c r="L76" s="31">
        <f>J76+K76</f>
        <v>1003060</v>
      </c>
      <c r="M76" s="70">
        <f>K76+K77</f>
        <v>45645243.88</v>
      </c>
      <c r="N76" s="71">
        <f>M77-M76</f>
        <v>204600</v>
      </c>
    </row>
    <row r="77" spans="2:13" ht="22.5" customHeight="1">
      <c r="B77" s="3"/>
      <c r="C77" s="81" t="s">
        <v>375</v>
      </c>
      <c r="D77" s="82"/>
      <c r="E77" s="82"/>
      <c r="F77" s="83"/>
      <c r="G77" s="3" t="s">
        <v>0</v>
      </c>
      <c r="H77" s="75" t="s">
        <v>88</v>
      </c>
      <c r="I77" s="76"/>
      <c r="J77" s="3">
        <v>0</v>
      </c>
      <c r="K77" s="26">
        <v>44642183.88</v>
      </c>
      <c r="L77" s="26">
        <f>J77+K77</f>
        <v>44642183.88</v>
      </c>
      <c r="M77" s="58">
        <f>J44</f>
        <v>45849843.88</v>
      </c>
    </row>
    <row r="78" spans="2:13" ht="54" customHeight="1">
      <c r="B78" s="3"/>
      <c r="C78" s="81" t="s">
        <v>388</v>
      </c>
      <c r="D78" s="82"/>
      <c r="E78" s="82"/>
      <c r="F78" s="83"/>
      <c r="G78" s="3" t="s">
        <v>0</v>
      </c>
      <c r="H78" s="75" t="s">
        <v>88</v>
      </c>
      <c r="I78" s="76"/>
      <c r="J78" s="3">
        <v>0</v>
      </c>
      <c r="K78" s="31">
        <v>204600</v>
      </c>
      <c r="L78" s="26">
        <f>J78+K78</f>
        <v>204600</v>
      </c>
      <c r="M78" s="58"/>
    </row>
    <row r="79" spans="2:12" ht="21.75" customHeight="1">
      <c r="B79" s="4">
        <v>2</v>
      </c>
      <c r="C79" s="77" t="s">
        <v>249</v>
      </c>
      <c r="D79" s="78"/>
      <c r="E79" s="78"/>
      <c r="F79" s="79"/>
      <c r="G79" s="3"/>
      <c r="H79" s="75"/>
      <c r="I79" s="76"/>
      <c r="J79" s="3"/>
      <c r="K79" s="6"/>
      <c r="L79" s="6"/>
    </row>
    <row r="80" spans="2:12" ht="36.75" customHeight="1">
      <c r="B80" s="4"/>
      <c r="C80" s="81" t="s">
        <v>315</v>
      </c>
      <c r="D80" s="82"/>
      <c r="E80" s="82"/>
      <c r="F80" s="83"/>
      <c r="G80" s="3" t="s">
        <v>44</v>
      </c>
      <c r="H80" s="75" t="s">
        <v>88</v>
      </c>
      <c r="I80" s="76"/>
      <c r="J80" s="3">
        <v>0</v>
      </c>
      <c r="K80" s="6">
        <f>3+3+15+5</f>
        <v>26</v>
      </c>
      <c r="L80" s="6">
        <f>J80+K80</f>
        <v>26</v>
      </c>
    </row>
    <row r="81" spans="2:12" ht="39" customHeight="1">
      <c r="B81" s="3"/>
      <c r="C81" s="81" t="s">
        <v>93</v>
      </c>
      <c r="D81" s="82"/>
      <c r="E81" s="82"/>
      <c r="F81" s="83"/>
      <c r="G81" s="3" t="s">
        <v>44</v>
      </c>
      <c r="H81" s="75" t="s">
        <v>88</v>
      </c>
      <c r="I81" s="76"/>
      <c r="J81" s="3">
        <v>0</v>
      </c>
      <c r="K81" s="6">
        <v>1</v>
      </c>
      <c r="L81" s="6">
        <f>J81+K81</f>
        <v>1</v>
      </c>
    </row>
    <row r="82" spans="2:12" ht="39" customHeight="1">
      <c r="B82" s="3"/>
      <c r="C82" s="81" t="s">
        <v>384</v>
      </c>
      <c r="D82" s="82"/>
      <c r="E82" s="82"/>
      <c r="F82" s="83"/>
      <c r="G82" s="3" t="s">
        <v>44</v>
      </c>
      <c r="H82" s="75" t="s">
        <v>88</v>
      </c>
      <c r="I82" s="76"/>
      <c r="J82" s="3">
        <v>0</v>
      </c>
      <c r="K82" s="6">
        <v>1</v>
      </c>
      <c r="L82" s="6">
        <f>J82+K82</f>
        <v>1</v>
      </c>
    </row>
    <row r="83" spans="2:12" ht="21.75" customHeight="1">
      <c r="B83" s="4">
        <v>3</v>
      </c>
      <c r="C83" s="77" t="s">
        <v>250</v>
      </c>
      <c r="D83" s="78"/>
      <c r="E83" s="78"/>
      <c r="F83" s="79"/>
      <c r="G83" s="3"/>
      <c r="H83" s="75"/>
      <c r="I83" s="76"/>
      <c r="J83" s="3"/>
      <c r="K83" s="6"/>
      <c r="L83" s="6"/>
    </row>
    <row r="84" spans="2:12" ht="34.5" customHeight="1">
      <c r="B84" s="4"/>
      <c r="C84" s="81" t="s">
        <v>316</v>
      </c>
      <c r="D84" s="82"/>
      <c r="E84" s="82"/>
      <c r="F84" s="83"/>
      <c r="G84" s="3" t="s">
        <v>0</v>
      </c>
      <c r="H84" s="75" t="s">
        <v>88</v>
      </c>
      <c r="I84" s="76"/>
      <c r="J84" s="3">
        <v>0</v>
      </c>
      <c r="K84" s="31">
        <f>K76/K80</f>
        <v>38579.230769230766</v>
      </c>
      <c r="L84" s="31">
        <f>J84+K84</f>
        <v>38579.230769230766</v>
      </c>
    </row>
    <row r="85" spans="2:12" ht="34.5" customHeight="1">
      <c r="B85" s="3"/>
      <c r="C85" s="81" t="s">
        <v>95</v>
      </c>
      <c r="D85" s="82"/>
      <c r="E85" s="82"/>
      <c r="F85" s="83"/>
      <c r="G85" s="3" t="s">
        <v>0</v>
      </c>
      <c r="H85" s="75" t="s">
        <v>88</v>
      </c>
      <c r="I85" s="76"/>
      <c r="J85" s="3">
        <v>0</v>
      </c>
      <c r="K85" s="26">
        <f>K77/K81</f>
        <v>44642183.88</v>
      </c>
      <c r="L85" s="26">
        <f>J85+K85</f>
        <v>44642183.88</v>
      </c>
    </row>
    <row r="86" spans="2:12" ht="57" customHeight="1">
      <c r="B86" s="3"/>
      <c r="C86" s="81" t="s">
        <v>389</v>
      </c>
      <c r="D86" s="82"/>
      <c r="E86" s="82"/>
      <c r="F86" s="83"/>
      <c r="G86" s="3" t="s">
        <v>0</v>
      </c>
      <c r="H86" s="75" t="s">
        <v>88</v>
      </c>
      <c r="I86" s="76"/>
      <c r="J86" s="3">
        <v>0</v>
      </c>
      <c r="K86" s="31">
        <f>K78/K82</f>
        <v>204600</v>
      </c>
      <c r="L86" s="31">
        <f>J86+K86</f>
        <v>204600</v>
      </c>
    </row>
    <row r="87" spans="2:12" ht="25.5" customHeight="1">
      <c r="B87" s="4">
        <v>4</v>
      </c>
      <c r="C87" s="77" t="s">
        <v>251</v>
      </c>
      <c r="D87" s="78"/>
      <c r="E87" s="78"/>
      <c r="F87" s="79"/>
      <c r="G87" s="3"/>
      <c r="H87" s="75"/>
      <c r="I87" s="76"/>
      <c r="J87" s="3"/>
      <c r="K87" s="6"/>
      <c r="L87" s="5"/>
    </row>
    <row r="88" spans="2:12" ht="49.5" customHeight="1">
      <c r="B88" s="3"/>
      <c r="C88" s="81" t="s">
        <v>96</v>
      </c>
      <c r="D88" s="82"/>
      <c r="E88" s="82"/>
      <c r="F88" s="83"/>
      <c r="G88" s="6" t="s">
        <v>86</v>
      </c>
      <c r="H88" s="75" t="s">
        <v>82</v>
      </c>
      <c r="I88" s="76"/>
      <c r="J88" s="42">
        <v>0</v>
      </c>
      <c r="K88" s="42">
        <v>1</v>
      </c>
      <c r="L88" s="42">
        <f>J88+K88</f>
        <v>1</v>
      </c>
    </row>
    <row r="89" spans="2:12" ht="36.75" customHeight="1">
      <c r="B89" s="3"/>
      <c r="C89" s="81" t="s">
        <v>97</v>
      </c>
      <c r="D89" s="82"/>
      <c r="E89" s="82"/>
      <c r="F89" s="83"/>
      <c r="G89" s="6" t="s">
        <v>86</v>
      </c>
      <c r="H89" s="75" t="s">
        <v>82</v>
      </c>
      <c r="I89" s="76"/>
      <c r="J89" s="42">
        <v>0</v>
      </c>
      <c r="K89" s="42">
        <v>1</v>
      </c>
      <c r="L89" s="42">
        <f>J89+K89</f>
        <v>1</v>
      </c>
    </row>
    <row r="90" spans="2:12" ht="50.25" customHeight="1">
      <c r="B90" s="3"/>
      <c r="C90" s="81" t="s">
        <v>390</v>
      </c>
      <c r="D90" s="82"/>
      <c r="E90" s="82"/>
      <c r="F90" s="83"/>
      <c r="G90" s="6" t="s">
        <v>86</v>
      </c>
      <c r="H90" s="75" t="s">
        <v>82</v>
      </c>
      <c r="I90" s="76"/>
      <c r="J90" s="42">
        <v>0</v>
      </c>
      <c r="K90" s="42">
        <v>1</v>
      </c>
      <c r="L90" s="42">
        <f>J90+K90</f>
        <v>1</v>
      </c>
    </row>
    <row r="91" ht="11.25" customHeight="1"/>
    <row r="92" spans="2:12" ht="67.5" customHeight="1">
      <c r="B92" s="111" t="s">
        <v>47</v>
      </c>
      <c r="C92" s="111"/>
      <c r="D92" s="111"/>
      <c r="E92" s="111"/>
      <c r="F92" s="111"/>
      <c r="G92" s="35"/>
      <c r="H92" s="35"/>
      <c r="I92" s="36"/>
      <c r="J92" s="36"/>
      <c r="K92" s="35"/>
      <c r="L92" s="37" t="s">
        <v>48</v>
      </c>
    </row>
    <row r="93" spans="2:12" ht="63.75" customHeight="1">
      <c r="B93" s="12"/>
      <c r="C93" s="12"/>
      <c r="D93" s="12"/>
      <c r="E93" s="12"/>
      <c r="F93" s="12"/>
      <c r="G93" s="2"/>
      <c r="H93" s="2"/>
      <c r="I93" s="110" t="s">
        <v>66</v>
      </c>
      <c r="J93" s="110"/>
      <c r="K93" s="2"/>
      <c r="L93" s="38" t="s">
        <v>68</v>
      </c>
    </row>
    <row r="94" spans="2:12" ht="16.5" customHeight="1">
      <c r="B94" s="86" t="s">
        <v>41</v>
      </c>
      <c r="C94" s="86"/>
      <c r="D94" s="86"/>
      <c r="E94" s="86"/>
      <c r="F94" s="86"/>
      <c r="G94" s="2"/>
      <c r="H94" s="2"/>
      <c r="I94" s="2"/>
      <c r="J94" s="2"/>
      <c r="K94" s="2"/>
      <c r="L94" s="39"/>
    </row>
    <row r="95" spans="2:12" ht="35.25" customHeight="1">
      <c r="B95" s="111" t="s">
        <v>16</v>
      </c>
      <c r="C95" s="111"/>
      <c r="D95" s="111"/>
      <c r="E95" s="111"/>
      <c r="F95" s="111"/>
      <c r="G95" s="35"/>
      <c r="H95" s="35"/>
      <c r="I95" s="36"/>
      <c r="J95" s="36"/>
      <c r="K95" s="35"/>
      <c r="L95" s="37" t="s">
        <v>15</v>
      </c>
    </row>
    <row r="96" spans="7:12" ht="16.5">
      <c r="G96" s="2"/>
      <c r="H96" s="2"/>
      <c r="I96" s="110" t="s">
        <v>66</v>
      </c>
      <c r="J96" s="110"/>
      <c r="K96" s="2"/>
      <c r="L96" s="38" t="s">
        <v>68</v>
      </c>
    </row>
  </sheetData>
  <sheetProtection/>
  <mergeCells count="134">
    <mergeCell ref="C89:F89"/>
    <mergeCell ref="C90:F90"/>
    <mergeCell ref="H89:I89"/>
    <mergeCell ref="H90:I90"/>
    <mergeCell ref="C78:F78"/>
    <mergeCell ref="H78:I78"/>
    <mergeCell ref="C82:F82"/>
    <mergeCell ref="H82:I82"/>
    <mergeCell ref="C86:F86"/>
    <mergeCell ref="H86:I86"/>
    <mergeCell ref="H22:I22"/>
    <mergeCell ref="K22:L22"/>
    <mergeCell ref="B23:D23"/>
    <mergeCell ref="B51:I51"/>
    <mergeCell ref="C76:F76"/>
    <mergeCell ref="H76:I76"/>
    <mergeCell ref="C75:F75"/>
    <mergeCell ref="H73:I73"/>
    <mergeCell ref="B74:L74"/>
    <mergeCell ref="C65:F65"/>
    <mergeCell ref="C80:F80"/>
    <mergeCell ref="H80:I80"/>
    <mergeCell ref="C84:F84"/>
    <mergeCell ref="H84:I84"/>
    <mergeCell ref="H70:I70"/>
    <mergeCell ref="C66:F66"/>
    <mergeCell ref="H68:I68"/>
    <mergeCell ref="H77:I77"/>
    <mergeCell ref="H66:I66"/>
    <mergeCell ref="H67:I67"/>
    <mergeCell ref="C71:F71"/>
    <mergeCell ref="C67:F67"/>
    <mergeCell ref="C69:F69"/>
    <mergeCell ref="H61:I61"/>
    <mergeCell ref="B94:F94"/>
    <mergeCell ref="B95:F95"/>
    <mergeCell ref="I93:J93"/>
    <mergeCell ref="C79:F79"/>
    <mergeCell ref="H75:I75"/>
    <mergeCell ref="H71:I71"/>
    <mergeCell ref="C72:F72"/>
    <mergeCell ref="H72:I72"/>
    <mergeCell ref="C62:F62"/>
    <mergeCell ref="J10:L10"/>
    <mergeCell ref="J11:L11"/>
    <mergeCell ref="I96:J96"/>
    <mergeCell ref="B92:F92"/>
    <mergeCell ref="H62:I62"/>
    <mergeCell ref="H63:I63"/>
    <mergeCell ref="C87:F87"/>
    <mergeCell ref="C88:F88"/>
    <mergeCell ref="C77:F77"/>
    <mergeCell ref="C73:F73"/>
    <mergeCell ref="J1:L1"/>
    <mergeCell ref="J2:L2"/>
    <mergeCell ref="J3:L3"/>
    <mergeCell ref="J4:L4"/>
    <mergeCell ref="J8:L8"/>
    <mergeCell ref="J9:L9"/>
    <mergeCell ref="J5:L5"/>
    <mergeCell ref="J6:L6"/>
    <mergeCell ref="J7:L7"/>
    <mergeCell ref="E38:L38"/>
    <mergeCell ref="B42:C42"/>
    <mergeCell ref="C58:F58"/>
    <mergeCell ref="B33:L33"/>
    <mergeCell ref="B39:L39"/>
    <mergeCell ref="B46:L46"/>
    <mergeCell ref="B57:L57"/>
    <mergeCell ref="B43:C43"/>
    <mergeCell ref="D43:H43"/>
    <mergeCell ref="H58:I58"/>
    <mergeCell ref="B44:C44"/>
    <mergeCell ref="B49:I49"/>
    <mergeCell ref="H59:I59"/>
    <mergeCell ref="H55:I55"/>
    <mergeCell ref="B52:L52"/>
    <mergeCell ref="C60:F60"/>
    <mergeCell ref="B24:L24"/>
    <mergeCell ref="A13:L13"/>
    <mergeCell ref="B30:L30"/>
    <mergeCell ref="B25:L25"/>
    <mergeCell ref="B26:L26"/>
    <mergeCell ref="B29:L29"/>
    <mergeCell ref="B27:L27"/>
    <mergeCell ref="B28:L28"/>
    <mergeCell ref="B22:F22"/>
    <mergeCell ref="A14:L14"/>
    <mergeCell ref="E20:L20"/>
    <mergeCell ref="D16:L16"/>
    <mergeCell ref="D17:L17"/>
    <mergeCell ref="E21:L21"/>
    <mergeCell ref="D18:L18"/>
    <mergeCell ref="D19:L19"/>
    <mergeCell ref="B38:D38"/>
    <mergeCell ref="C55:F55"/>
    <mergeCell ref="E56:F56"/>
    <mergeCell ref="B48:I48"/>
    <mergeCell ref="B35:C35"/>
    <mergeCell ref="M31:AA31"/>
    <mergeCell ref="B37:C37"/>
    <mergeCell ref="D37:L37"/>
    <mergeCell ref="D35:L35"/>
    <mergeCell ref="D36:L36"/>
    <mergeCell ref="B31:L31"/>
    <mergeCell ref="B32:L32"/>
    <mergeCell ref="B36:C36"/>
    <mergeCell ref="H88:I88"/>
    <mergeCell ref="H83:I83"/>
    <mergeCell ref="H85:I85"/>
    <mergeCell ref="H87:I87"/>
    <mergeCell ref="C81:F81"/>
    <mergeCell ref="H54:I54"/>
    <mergeCell ref="C61:F61"/>
    <mergeCell ref="C68:F68"/>
    <mergeCell ref="C83:F83"/>
    <mergeCell ref="C85:F85"/>
    <mergeCell ref="H81:I81"/>
    <mergeCell ref="H79:I79"/>
    <mergeCell ref="H64:I64"/>
    <mergeCell ref="C64:F64"/>
    <mergeCell ref="H65:I65"/>
    <mergeCell ref="C70:F70"/>
    <mergeCell ref="H69:I69"/>
    <mergeCell ref="D41:H41"/>
    <mergeCell ref="D42:H42"/>
    <mergeCell ref="B41:C41"/>
    <mergeCell ref="B50:I50"/>
    <mergeCell ref="B45:H45"/>
    <mergeCell ref="C63:F63"/>
    <mergeCell ref="D44:H44"/>
    <mergeCell ref="C54:F54"/>
    <mergeCell ref="C59:F59"/>
    <mergeCell ref="H60:I60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80"/>
  <sheetViews>
    <sheetView view="pageBreakPreview" zoomScale="70" zoomScaleNormal="60" zoomScaleSheetLayoutView="70" zoomScalePageLayoutView="0" workbookViewId="0" topLeftCell="A62">
      <selection activeCell="K60" sqref="K60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61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8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18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18.7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34.5" customHeight="1">
      <c r="A20" s="13" t="s">
        <v>23</v>
      </c>
      <c r="B20" s="14" t="s">
        <v>319</v>
      </c>
      <c r="C20" s="15"/>
      <c r="D20" s="14" t="s">
        <v>320</v>
      </c>
      <c r="E20" s="97" t="s">
        <v>322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3.2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10641147.09</v>
      </c>
      <c r="H22" s="86" t="s">
        <v>241</v>
      </c>
      <c r="I22" s="86"/>
      <c r="J22" s="65">
        <v>0</v>
      </c>
      <c r="K22" s="103" t="s">
        <v>242</v>
      </c>
      <c r="L22" s="103"/>
    </row>
    <row r="23" spans="2:13" ht="15.75" customHeight="1">
      <c r="B23" s="102">
        <f>8300000+2341147.09</f>
        <v>10641147.09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21.75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34.5" customHeight="1">
      <c r="A27" s="15"/>
      <c r="B27" s="93" t="s">
        <v>98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237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9.5" customHeight="1">
      <c r="A29" s="15"/>
      <c r="B29" s="93" t="s">
        <v>10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3" ht="34.5" customHeight="1">
      <c r="A30" s="15"/>
      <c r="B30" s="93" t="s">
        <v>358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1"/>
    </row>
    <row r="31" spans="1:27" ht="18.75" customHeight="1">
      <c r="A31" s="15" t="s">
        <v>31</v>
      </c>
      <c r="B31" s="86" t="s">
        <v>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2:12" ht="32.25" customHeight="1">
      <c r="B32" s="100" t="s">
        <v>198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8.75" customHeight="1">
      <c r="A33" s="15" t="s">
        <v>33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ht="8.25" customHeight="1"/>
    <row r="35" spans="2:12" ht="15.75" customHeight="1">
      <c r="B35" s="80" t="s">
        <v>34</v>
      </c>
      <c r="C35" s="80"/>
      <c r="D35" s="80" t="s">
        <v>53</v>
      </c>
      <c r="E35" s="80"/>
      <c r="F35" s="80"/>
      <c r="G35" s="80"/>
      <c r="H35" s="80"/>
      <c r="I35" s="80"/>
      <c r="J35" s="80"/>
      <c r="K35" s="80"/>
      <c r="L35" s="80"/>
    </row>
    <row r="36" spans="2:12" ht="16.5" customHeight="1">
      <c r="B36" s="94">
        <v>1</v>
      </c>
      <c r="C36" s="94"/>
      <c r="D36" s="95" t="s">
        <v>199</v>
      </c>
      <c r="E36" s="95"/>
      <c r="F36" s="95"/>
      <c r="G36" s="95"/>
      <c r="H36" s="95"/>
      <c r="I36" s="95"/>
      <c r="J36" s="95"/>
      <c r="K36" s="95"/>
      <c r="L36" s="95"/>
    </row>
    <row r="37" spans="2:12" ht="18.75" customHeight="1" hidden="1">
      <c r="B37" s="94"/>
      <c r="C37" s="94"/>
      <c r="D37" s="94"/>
      <c r="E37" s="105"/>
      <c r="F37" s="105"/>
      <c r="G37" s="105"/>
      <c r="H37" s="105"/>
      <c r="I37" s="105"/>
      <c r="J37" s="105"/>
      <c r="K37" s="105"/>
      <c r="L37" s="105"/>
    </row>
    <row r="38" spans="1:12" ht="24" customHeight="1">
      <c r="A38" s="15" t="s">
        <v>35</v>
      </c>
      <c r="B38" s="86" t="s">
        <v>54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ht="15" customHeight="1">
      <c r="L39" s="22" t="s">
        <v>0</v>
      </c>
    </row>
    <row r="40" spans="1:12" ht="30.75" customHeight="1">
      <c r="A40" s="23"/>
      <c r="B40" s="80" t="s">
        <v>34</v>
      </c>
      <c r="C40" s="80"/>
      <c r="D40" s="87" t="s">
        <v>56</v>
      </c>
      <c r="E40" s="88"/>
      <c r="F40" s="88"/>
      <c r="G40" s="88"/>
      <c r="H40" s="89"/>
      <c r="I40" s="5" t="s">
        <v>36</v>
      </c>
      <c r="J40" s="5" t="s">
        <v>37</v>
      </c>
      <c r="K40" s="10" t="s">
        <v>57</v>
      </c>
      <c r="L40" s="5" t="s">
        <v>58</v>
      </c>
    </row>
    <row r="41" spans="2:12" ht="8.25" customHeight="1">
      <c r="B41" s="96">
        <v>1</v>
      </c>
      <c r="C41" s="96"/>
      <c r="D41" s="90">
        <v>2</v>
      </c>
      <c r="E41" s="91"/>
      <c r="F41" s="91"/>
      <c r="G41" s="91"/>
      <c r="H41" s="92"/>
      <c r="I41" s="25">
        <v>3</v>
      </c>
      <c r="J41" s="25">
        <v>4</v>
      </c>
      <c r="K41" s="25">
        <v>5</v>
      </c>
      <c r="L41" s="25">
        <v>6</v>
      </c>
    </row>
    <row r="42" spans="2:12" ht="16.5" customHeight="1">
      <c r="B42" s="94">
        <v>1</v>
      </c>
      <c r="C42" s="94"/>
      <c r="D42" s="81" t="s">
        <v>313</v>
      </c>
      <c r="E42" s="82"/>
      <c r="F42" s="82"/>
      <c r="G42" s="82"/>
      <c r="H42" s="83"/>
      <c r="I42" s="26">
        <v>0</v>
      </c>
      <c r="J42" s="26">
        <f>8300000+2341147.09</f>
        <v>10641147.09</v>
      </c>
      <c r="K42" s="27">
        <v>0</v>
      </c>
      <c r="L42" s="26">
        <f>I42+J42</f>
        <v>10641147.09</v>
      </c>
    </row>
    <row r="43" spans="2:12" ht="16.5" customHeight="1">
      <c r="B43" s="72" t="s">
        <v>2</v>
      </c>
      <c r="C43" s="73"/>
      <c r="D43" s="73"/>
      <c r="E43" s="73"/>
      <c r="F43" s="73"/>
      <c r="G43" s="73"/>
      <c r="H43" s="74"/>
      <c r="I43" s="28">
        <f>SUM(I42:I42)</f>
        <v>0</v>
      </c>
      <c r="J43" s="28">
        <f>SUM(J42:J42)</f>
        <v>10641147.09</v>
      </c>
      <c r="K43" s="28">
        <f>SUM(K42:K42)</f>
        <v>0</v>
      </c>
      <c r="L43" s="28">
        <f>I43+J43</f>
        <v>10641147.09</v>
      </c>
    </row>
    <row r="44" spans="1:12" ht="18" customHeight="1">
      <c r="A44" s="15" t="s">
        <v>38</v>
      </c>
      <c r="B44" s="86" t="s">
        <v>59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ht="14.25" customHeight="1">
      <c r="L45" s="22" t="s">
        <v>0</v>
      </c>
    </row>
    <row r="46" spans="2:12" ht="21.75" customHeight="1">
      <c r="B46" s="87" t="s">
        <v>63</v>
      </c>
      <c r="C46" s="88"/>
      <c r="D46" s="88"/>
      <c r="E46" s="88"/>
      <c r="F46" s="88"/>
      <c r="G46" s="88"/>
      <c r="H46" s="88"/>
      <c r="I46" s="89"/>
      <c r="J46" s="5" t="s">
        <v>36</v>
      </c>
      <c r="K46" s="5" t="s">
        <v>37</v>
      </c>
      <c r="L46" s="5" t="s">
        <v>58</v>
      </c>
    </row>
    <row r="47" spans="2:12" ht="7.5" customHeight="1">
      <c r="B47" s="90">
        <v>1</v>
      </c>
      <c r="C47" s="91"/>
      <c r="D47" s="91"/>
      <c r="E47" s="91"/>
      <c r="F47" s="91"/>
      <c r="G47" s="91"/>
      <c r="H47" s="91"/>
      <c r="I47" s="92"/>
      <c r="J47" s="25">
        <v>2</v>
      </c>
      <c r="K47" s="25">
        <v>3</v>
      </c>
      <c r="L47" s="25">
        <v>4</v>
      </c>
    </row>
    <row r="48" spans="2:12" ht="16.5" customHeight="1">
      <c r="B48" s="75" t="s">
        <v>119</v>
      </c>
      <c r="C48" s="112"/>
      <c r="D48" s="112"/>
      <c r="E48" s="112"/>
      <c r="F48" s="112"/>
      <c r="G48" s="112"/>
      <c r="H48" s="112"/>
      <c r="I48" s="76"/>
      <c r="J48" s="26" t="s">
        <v>119</v>
      </c>
      <c r="K48" s="26" t="s">
        <v>119</v>
      </c>
      <c r="L48" s="28" t="s">
        <v>119</v>
      </c>
    </row>
    <row r="49" spans="2:12" ht="19.5" customHeight="1" hidden="1">
      <c r="B49" s="81"/>
      <c r="C49" s="82"/>
      <c r="D49" s="82"/>
      <c r="E49" s="82"/>
      <c r="F49" s="82"/>
      <c r="G49" s="82"/>
      <c r="H49" s="82"/>
      <c r="I49" s="83"/>
      <c r="J49" s="26" t="s">
        <v>119</v>
      </c>
      <c r="K49" s="26" t="s">
        <v>119</v>
      </c>
      <c r="L49" s="28" t="s">
        <v>119</v>
      </c>
    </row>
    <row r="50" spans="1:12" ht="21.75" customHeight="1">
      <c r="A50" s="15" t="s">
        <v>39</v>
      </c>
      <c r="B50" s="86" t="s">
        <v>64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ht="14.25" customHeight="1">
      <c r="L51" s="22" t="s">
        <v>0</v>
      </c>
    </row>
    <row r="52" spans="2:12" ht="18.75" customHeight="1">
      <c r="B52" s="4" t="s">
        <v>34</v>
      </c>
      <c r="C52" s="87" t="s">
        <v>65</v>
      </c>
      <c r="D52" s="88"/>
      <c r="E52" s="88"/>
      <c r="F52" s="89"/>
      <c r="G52" s="4" t="s">
        <v>40</v>
      </c>
      <c r="H52" s="87" t="s">
        <v>60</v>
      </c>
      <c r="I52" s="89"/>
      <c r="J52" s="5" t="s">
        <v>36</v>
      </c>
      <c r="K52" s="5" t="s">
        <v>37</v>
      </c>
      <c r="L52" s="5" t="s">
        <v>58</v>
      </c>
    </row>
    <row r="53" spans="2:12" ht="8.25" customHeight="1">
      <c r="B53" s="24">
        <v>1</v>
      </c>
      <c r="C53" s="90">
        <v>2</v>
      </c>
      <c r="D53" s="91"/>
      <c r="E53" s="91"/>
      <c r="F53" s="92"/>
      <c r="G53" s="24">
        <v>3</v>
      </c>
      <c r="H53" s="90">
        <v>4</v>
      </c>
      <c r="I53" s="92"/>
      <c r="J53" s="24">
        <v>5</v>
      </c>
      <c r="K53" s="25">
        <v>6</v>
      </c>
      <c r="L53" s="25">
        <v>7</v>
      </c>
    </row>
    <row r="54" spans="2:12" ht="17.25" customHeight="1" hidden="1">
      <c r="B54" s="29"/>
      <c r="C54" s="29">
        <v>1011010</v>
      </c>
      <c r="D54" s="29"/>
      <c r="E54" s="99"/>
      <c r="F54" s="99"/>
      <c r="G54" s="30"/>
      <c r="H54" s="30"/>
      <c r="I54" s="30"/>
      <c r="J54" s="30"/>
      <c r="K54" s="30"/>
      <c r="L54" s="30"/>
    </row>
    <row r="55" spans="2:12" ht="16.5" customHeight="1">
      <c r="B55" s="77" t="s">
        <v>181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 ht="18" customHeight="1">
      <c r="B56" s="4">
        <v>1</v>
      </c>
      <c r="C56" s="77" t="s">
        <v>252</v>
      </c>
      <c r="D56" s="78"/>
      <c r="E56" s="78"/>
      <c r="F56" s="79"/>
      <c r="G56" s="3"/>
      <c r="H56" s="75"/>
      <c r="I56" s="76"/>
      <c r="J56" s="3"/>
      <c r="K56" s="6"/>
      <c r="L56" s="6"/>
    </row>
    <row r="57" spans="2:12" ht="18.75" customHeight="1">
      <c r="B57" s="4"/>
      <c r="C57" s="81" t="s">
        <v>182</v>
      </c>
      <c r="D57" s="82"/>
      <c r="E57" s="82"/>
      <c r="F57" s="83"/>
      <c r="G57" s="51" t="s">
        <v>44</v>
      </c>
      <c r="H57" s="84" t="s">
        <v>146</v>
      </c>
      <c r="I57" s="85"/>
      <c r="J57" s="3">
        <v>0</v>
      </c>
      <c r="K57" s="3">
        <v>1</v>
      </c>
      <c r="L57" s="32">
        <f>K57+J57</f>
        <v>1</v>
      </c>
    </row>
    <row r="58" spans="2:12" ht="18" customHeight="1">
      <c r="B58" s="3"/>
      <c r="C58" s="81" t="s">
        <v>183</v>
      </c>
      <c r="D58" s="82"/>
      <c r="E58" s="82"/>
      <c r="F58" s="83"/>
      <c r="G58" s="51" t="s">
        <v>44</v>
      </c>
      <c r="H58" s="84" t="s">
        <v>146</v>
      </c>
      <c r="I58" s="85"/>
      <c r="J58" s="47">
        <v>0</v>
      </c>
      <c r="K58" s="47">
        <v>66</v>
      </c>
      <c r="L58" s="32">
        <f>K58+J58</f>
        <v>66</v>
      </c>
    </row>
    <row r="59" spans="2:12" ht="17.25" customHeight="1">
      <c r="B59" s="3"/>
      <c r="C59" s="81" t="s">
        <v>184</v>
      </c>
      <c r="D59" s="82"/>
      <c r="E59" s="82"/>
      <c r="F59" s="83"/>
      <c r="G59" s="51" t="s">
        <v>77</v>
      </c>
      <c r="H59" s="84" t="s">
        <v>146</v>
      </c>
      <c r="I59" s="85"/>
      <c r="J59" s="3">
        <v>0</v>
      </c>
      <c r="K59" s="6">
        <v>20</v>
      </c>
      <c r="L59" s="32">
        <f>K59+J59</f>
        <v>20</v>
      </c>
    </row>
    <row r="60" spans="2:12" ht="30.75" customHeight="1">
      <c r="B60" s="3"/>
      <c r="C60" s="81" t="s">
        <v>185</v>
      </c>
      <c r="D60" s="82"/>
      <c r="E60" s="82"/>
      <c r="F60" s="83"/>
      <c r="G60" s="51" t="s">
        <v>0</v>
      </c>
      <c r="H60" s="84" t="s">
        <v>186</v>
      </c>
      <c r="I60" s="85"/>
      <c r="J60" s="46">
        <v>0</v>
      </c>
      <c r="K60" s="43">
        <v>267374</v>
      </c>
      <c r="L60" s="43">
        <f>K60+J60</f>
        <v>267374</v>
      </c>
    </row>
    <row r="61" spans="2:12" ht="18.75" customHeight="1">
      <c r="B61" s="4">
        <v>2</v>
      </c>
      <c r="C61" s="77" t="s">
        <v>249</v>
      </c>
      <c r="D61" s="78"/>
      <c r="E61" s="78"/>
      <c r="F61" s="79"/>
      <c r="G61" s="3"/>
      <c r="H61" s="75"/>
      <c r="I61" s="76"/>
      <c r="J61" s="3"/>
      <c r="K61" s="6"/>
      <c r="L61" s="6"/>
    </row>
    <row r="62" spans="2:12" ht="17.25" customHeight="1">
      <c r="B62" s="3"/>
      <c r="C62" s="81" t="s">
        <v>187</v>
      </c>
      <c r="D62" s="82"/>
      <c r="E62" s="82"/>
      <c r="F62" s="83"/>
      <c r="G62" s="3" t="s">
        <v>77</v>
      </c>
      <c r="H62" s="84" t="s">
        <v>146</v>
      </c>
      <c r="I62" s="85"/>
      <c r="J62" s="3">
        <v>0</v>
      </c>
      <c r="K62" s="6">
        <v>222</v>
      </c>
      <c r="L62" s="32">
        <f>J62+K62</f>
        <v>222</v>
      </c>
    </row>
    <row r="63" spans="2:12" ht="33.75" customHeight="1">
      <c r="B63" s="3"/>
      <c r="C63" s="81" t="s">
        <v>188</v>
      </c>
      <c r="D63" s="82"/>
      <c r="E63" s="82"/>
      <c r="F63" s="83"/>
      <c r="G63" s="3" t="s">
        <v>77</v>
      </c>
      <c r="H63" s="84" t="s">
        <v>146</v>
      </c>
      <c r="I63" s="85"/>
      <c r="J63" s="3">
        <v>0</v>
      </c>
      <c r="K63" s="6">
        <v>31</v>
      </c>
      <c r="L63" s="32">
        <f>J63+K63</f>
        <v>31</v>
      </c>
    </row>
    <row r="64" spans="2:12" ht="16.5" customHeight="1">
      <c r="B64" s="4">
        <v>3</v>
      </c>
      <c r="C64" s="77" t="s">
        <v>250</v>
      </c>
      <c r="D64" s="78"/>
      <c r="E64" s="78"/>
      <c r="F64" s="79"/>
      <c r="G64" s="3"/>
      <c r="H64" s="75"/>
      <c r="I64" s="76"/>
      <c r="J64" s="3"/>
      <c r="K64" s="6"/>
      <c r="L64" s="6"/>
    </row>
    <row r="65" spans="2:12" ht="30" customHeight="1">
      <c r="B65" s="3"/>
      <c r="C65" s="81" t="s">
        <v>191</v>
      </c>
      <c r="D65" s="82"/>
      <c r="E65" s="82"/>
      <c r="F65" s="83"/>
      <c r="G65" s="3" t="s">
        <v>0</v>
      </c>
      <c r="H65" s="75" t="s">
        <v>82</v>
      </c>
      <c r="I65" s="76"/>
      <c r="J65" s="47">
        <v>0</v>
      </c>
      <c r="K65" s="40">
        <f>J42/K58</f>
        <v>161229.50136363637</v>
      </c>
      <c r="L65" s="40">
        <f>J65+K65</f>
        <v>161229.50136363637</v>
      </c>
    </row>
    <row r="66" spans="2:12" ht="15.75" customHeight="1">
      <c r="B66" s="3"/>
      <c r="C66" s="81" t="s">
        <v>192</v>
      </c>
      <c r="D66" s="82"/>
      <c r="E66" s="82"/>
      <c r="F66" s="83"/>
      <c r="G66" s="3" t="s">
        <v>0</v>
      </c>
      <c r="H66" s="75" t="s">
        <v>82</v>
      </c>
      <c r="I66" s="76"/>
      <c r="J66" s="47">
        <v>0</v>
      </c>
      <c r="K66" s="47">
        <f>(3954317/K58)/12</f>
        <v>4992.824494949495</v>
      </c>
      <c r="L66" s="33">
        <f>J66+K66</f>
        <v>4992.824494949495</v>
      </c>
    </row>
    <row r="67" spans="2:12" ht="36" customHeight="1">
      <c r="B67" s="3"/>
      <c r="C67" s="81" t="s">
        <v>193</v>
      </c>
      <c r="D67" s="82"/>
      <c r="E67" s="82"/>
      <c r="F67" s="83"/>
      <c r="G67" s="3" t="s">
        <v>0</v>
      </c>
      <c r="H67" s="75" t="s">
        <v>82</v>
      </c>
      <c r="I67" s="76"/>
      <c r="J67" s="47">
        <v>0</v>
      </c>
      <c r="K67" s="47">
        <f>J42/K62</f>
        <v>47933.095</v>
      </c>
      <c r="L67" s="33">
        <f>K67</f>
        <v>47933.095</v>
      </c>
    </row>
    <row r="68" spans="2:12" ht="34.5" customHeight="1">
      <c r="B68" s="3"/>
      <c r="C68" s="81" t="s">
        <v>194</v>
      </c>
      <c r="D68" s="82"/>
      <c r="E68" s="82"/>
      <c r="F68" s="83"/>
      <c r="G68" s="3" t="s">
        <v>0</v>
      </c>
      <c r="H68" s="75" t="s">
        <v>82</v>
      </c>
      <c r="I68" s="76"/>
      <c r="J68" s="47">
        <v>0</v>
      </c>
      <c r="K68" s="47">
        <f>K60/K63</f>
        <v>8624.967741935483</v>
      </c>
      <c r="L68" s="33">
        <f>K68</f>
        <v>8624.967741935483</v>
      </c>
    </row>
    <row r="69" spans="2:12" ht="16.5" customHeight="1">
      <c r="B69" s="4">
        <v>4</v>
      </c>
      <c r="C69" s="77" t="s">
        <v>251</v>
      </c>
      <c r="D69" s="78"/>
      <c r="E69" s="78"/>
      <c r="F69" s="79"/>
      <c r="G69" s="3"/>
      <c r="H69" s="75"/>
      <c r="I69" s="76"/>
      <c r="J69" s="3"/>
      <c r="K69" s="6"/>
      <c r="L69" s="6"/>
    </row>
    <row r="70" spans="2:12" ht="36" customHeight="1">
      <c r="B70" s="3"/>
      <c r="C70" s="81" t="s">
        <v>195</v>
      </c>
      <c r="D70" s="82"/>
      <c r="E70" s="82"/>
      <c r="F70" s="83"/>
      <c r="G70" s="3" t="s">
        <v>77</v>
      </c>
      <c r="H70" s="84" t="s">
        <v>146</v>
      </c>
      <c r="I70" s="85"/>
      <c r="J70" s="3">
        <v>0</v>
      </c>
      <c r="K70" s="3">
        <v>60</v>
      </c>
      <c r="L70" s="3">
        <f>J70+K70</f>
        <v>60</v>
      </c>
    </row>
    <row r="71" spans="2:12" ht="33" customHeight="1">
      <c r="B71" s="3"/>
      <c r="C71" s="81" t="s">
        <v>196</v>
      </c>
      <c r="D71" s="82"/>
      <c r="E71" s="82"/>
      <c r="F71" s="83"/>
      <c r="G71" s="3" t="s">
        <v>77</v>
      </c>
      <c r="H71" s="84" t="s">
        <v>146</v>
      </c>
      <c r="I71" s="85"/>
      <c r="J71" s="3">
        <v>0</v>
      </c>
      <c r="K71" s="3">
        <v>8</v>
      </c>
      <c r="L71" s="3">
        <f>J71+K71</f>
        <v>8</v>
      </c>
    </row>
    <row r="72" ht="16.5" customHeight="1"/>
    <row r="75" spans="2:12" ht="49.5" customHeight="1">
      <c r="B75" s="111" t="s">
        <v>47</v>
      </c>
      <c r="C75" s="111"/>
      <c r="D75" s="111"/>
      <c r="E75" s="111"/>
      <c r="F75" s="111"/>
      <c r="G75" s="35"/>
      <c r="H75" s="35"/>
      <c r="I75" s="36"/>
      <c r="J75" s="36"/>
      <c r="K75" s="35"/>
      <c r="L75" s="37" t="s">
        <v>48</v>
      </c>
    </row>
    <row r="76" spans="2:12" ht="16.5">
      <c r="B76" s="12"/>
      <c r="C76" s="12"/>
      <c r="D76" s="12"/>
      <c r="E76" s="12"/>
      <c r="F76" s="12"/>
      <c r="G76" s="2"/>
      <c r="H76" s="2"/>
      <c r="I76" s="110" t="s">
        <v>66</v>
      </c>
      <c r="J76" s="110"/>
      <c r="K76" s="2"/>
      <c r="L76" s="38" t="s">
        <v>68</v>
      </c>
    </row>
    <row r="77" spans="2:12" ht="16.5">
      <c r="B77" s="12"/>
      <c r="C77" s="12"/>
      <c r="D77" s="12"/>
      <c r="E77" s="12"/>
      <c r="F77" s="12"/>
      <c r="G77" s="2"/>
      <c r="H77" s="2"/>
      <c r="I77" s="2"/>
      <c r="J77" s="2"/>
      <c r="K77" s="2"/>
      <c r="L77" s="39"/>
    </row>
    <row r="78" spans="2:12" ht="45.75" customHeight="1">
      <c r="B78" s="86" t="s">
        <v>41</v>
      </c>
      <c r="C78" s="86"/>
      <c r="D78" s="86"/>
      <c r="E78" s="86"/>
      <c r="F78" s="86"/>
      <c r="G78" s="2"/>
      <c r="H78" s="2"/>
      <c r="I78" s="2"/>
      <c r="J78" s="2"/>
      <c r="K78" s="2"/>
      <c r="L78" s="39"/>
    </row>
    <row r="79" spans="2:12" ht="35.25" customHeight="1">
      <c r="B79" s="111" t="s">
        <v>16</v>
      </c>
      <c r="C79" s="111"/>
      <c r="D79" s="111"/>
      <c r="E79" s="111"/>
      <c r="F79" s="111"/>
      <c r="G79" s="35"/>
      <c r="H79" s="35"/>
      <c r="I79" s="36"/>
      <c r="J79" s="36"/>
      <c r="K79" s="35"/>
      <c r="L79" s="37" t="s">
        <v>15</v>
      </c>
    </row>
    <row r="80" spans="7:12" ht="16.5">
      <c r="G80" s="2"/>
      <c r="H80" s="2"/>
      <c r="I80" s="110" t="s">
        <v>66</v>
      </c>
      <c r="J80" s="110"/>
      <c r="K80" s="2"/>
      <c r="L80" s="38" t="s">
        <v>68</v>
      </c>
    </row>
  </sheetData>
  <sheetProtection/>
  <mergeCells count="97">
    <mergeCell ref="K22:L22"/>
    <mergeCell ref="B23:D23"/>
    <mergeCell ref="C71:F71"/>
    <mergeCell ref="H71:I71"/>
    <mergeCell ref="B79:F79"/>
    <mergeCell ref="I76:J76"/>
    <mergeCell ref="C70:F70"/>
    <mergeCell ref="B22:F22"/>
    <mergeCell ref="H22:I22"/>
    <mergeCell ref="H69:I69"/>
    <mergeCell ref="C67:F67"/>
    <mergeCell ref="H63:I63"/>
    <mergeCell ref="H64:I64"/>
    <mergeCell ref="C68:F68"/>
    <mergeCell ref="C69:F69"/>
    <mergeCell ref="C65:F65"/>
    <mergeCell ref="H70:I70"/>
    <mergeCell ref="H59:I59"/>
    <mergeCell ref="B78:F78"/>
    <mergeCell ref="H62:I62"/>
    <mergeCell ref="H65:I65"/>
    <mergeCell ref="H66:I66"/>
    <mergeCell ref="H67:I67"/>
    <mergeCell ref="C63:F63"/>
    <mergeCell ref="C64:F64"/>
    <mergeCell ref="C66:F66"/>
    <mergeCell ref="J11:L11"/>
    <mergeCell ref="A14:L14"/>
    <mergeCell ref="I80:J80"/>
    <mergeCell ref="B75:F75"/>
    <mergeCell ref="H60:I60"/>
    <mergeCell ref="H61:I61"/>
    <mergeCell ref="H68:I68"/>
    <mergeCell ref="C60:F60"/>
    <mergeCell ref="C61:F61"/>
    <mergeCell ref="C62:F62"/>
    <mergeCell ref="J1:L1"/>
    <mergeCell ref="J2:L2"/>
    <mergeCell ref="J3:L3"/>
    <mergeCell ref="J4:L4"/>
    <mergeCell ref="J8:L8"/>
    <mergeCell ref="J9:L9"/>
    <mergeCell ref="B43:H43"/>
    <mergeCell ref="B42:C42"/>
    <mergeCell ref="J5:L5"/>
    <mergeCell ref="J6:L6"/>
    <mergeCell ref="J7:L7"/>
    <mergeCell ref="B33:L33"/>
    <mergeCell ref="A13:L13"/>
    <mergeCell ref="B30:L30"/>
    <mergeCell ref="D42:H42"/>
    <mergeCell ref="J10:L10"/>
    <mergeCell ref="B44:L44"/>
    <mergeCell ref="B55:L55"/>
    <mergeCell ref="H52:I52"/>
    <mergeCell ref="C52:F52"/>
    <mergeCell ref="C53:F53"/>
    <mergeCell ref="E54:F54"/>
    <mergeCell ref="B46:I46"/>
    <mergeCell ref="B28:L28"/>
    <mergeCell ref="H56:I56"/>
    <mergeCell ref="H57:I57"/>
    <mergeCell ref="C59:F59"/>
    <mergeCell ref="C57:F57"/>
    <mergeCell ref="C56:F56"/>
    <mergeCell ref="H53:I53"/>
    <mergeCell ref="B47:I47"/>
    <mergeCell ref="B48:I48"/>
    <mergeCell ref="B49:I49"/>
    <mergeCell ref="D19:L19"/>
    <mergeCell ref="E20:L20"/>
    <mergeCell ref="B50:L50"/>
    <mergeCell ref="C58:F58"/>
    <mergeCell ref="H58:I58"/>
    <mergeCell ref="B24:L24"/>
    <mergeCell ref="B31:L31"/>
    <mergeCell ref="B26:L26"/>
    <mergeCell ref="B27:L27"/>
    <mergeCell ref="B29:L29"/>
    <mergeCell ref="D41:H41"/>
    <mergeCell ref="B40:C40"/>
    <mergeCell ref="B41:C41"/>
    <mergeCell ref="B37:D37"/>
    <mergeCell ref="B35:C35"/>
    <mergeCell ref="D16:L16"/>
    <mergeCell ref="D17:L17"/>
    <mergeCell ref="B25:L25"/>
    <mergeCell ref="E21:L21"/>
    <mergeCell ref="D18:L18"/>
    <mergeCell ref="B36:C36"/>
    <mergeCell ref="B32:L32"/>
    <mergeCell ref="M31:AA31"/>
    <mergeCell ref="D35:L35"/>
    <mergeCell ref="D36:L36"/>
    <mergeCell ref="D40:H40"/>
    <mergeCell ref="E37:L37"/>
    <mergeCell ref="B38:L38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00"/>
  <sheetViews>
    <sheetView view="pageBreakPreview" zoomScale="70" zoomScaleNormal="60" zoomScaleSheetLayoutView="70" zoomScalePageLayoutView="0" workbookViewId="0" topLeftCell="A32">
      <selection activeCell="B67" sqref="B67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5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23.25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24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25.5" customHeight="1">
      <c r="A20" s="13" t="s">
        <v>23</v>
      </c>
      <c r="B20" s="14" t="s">
        <v>335</v>
      </c>
      <c r="C20" s="15"/>
      <c r="D20" s="14" t="s">
        <v>320</v>
      </c>
      <c r="E20" s="97" t="s">
        <v>336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0.2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14039761.18</v>
      </c>
      <c r="H22" s="86" t="s">
        <v>241</v>
      </c>
      <c r="I22" s="86"/>
      <c r="J22" s="65">
        <v>0</v>
      </c>
      <c r="K22" s="103" t="s">
        <v>242</v>
      </c>
      <c r="L22" s="103"/>
    </row>
    <row r="23" spans="2:13" ht="18.75" customHeight="1">
      <c r="B23" s="102">
        <f>14039761.18</f>
        <v>14039761.18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19.5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7.25" customHeight="1">
      <c r="A27" s="15"/>
      <c r="B27" s="93" t="s">
        <v>310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67.5" customHeight="1">
      <c r="A28" s="15"/>
      <c r="B28" s="93" t="s">
        <v>364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20.25" customHeight="1">
      <c r="A29" s="15"/>
      <c r="B29" s="93" t="s">
        <v>338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2" ht="19.5" customHeight="1">
      <c r="A30" s="15"/>
      <c r="B30" s="93" t="s">
        <v>253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3" ht="18" customHeight="1">
      <c r="A31" s="15"/>
      <c r="B31" s="93" t="s">
        <v>337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21"/>
    </row>
    <row r="32" spans="1:27" ht="18.75" customHeight="1">
      <c r="A32" s="15" t="s">
        <v>31</v>
      </c>
      <c r="B32" s="86" t="s">
        <v>32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2:12" ht="17.25" customHeight="1">
      <c r="B33" s="100" t="s">
        <v>332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ht="21" customHeight="1">
      <c r="A34" s="15" t="s">
        <v>33</v>
      </c>
      <c r="B34" s="86" t="s">
        <v>55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ht="8.25" customHeight="1"/>
    <row r="36" spans="2:12" ht="18.75" customHeight="1">
      <c r="B36" s="80" t="s">
        <v>34</v>
      </c>
      <c r="C36" s="80"/>
      <c r="D36" s="80" t="s">
        <v>53</v>
      </c>
      <c r="E36" s="80"/>
      <c r="F36" s="80"/>
      <c r="G36" s="80"/>
      <c r="H36" s="80"/>
      <c r="I36" s="80"/>
      <c r="J36" s="80"/>
      <c r="K36" s="80"/>
      <c r="L36" s="80"/>
    </row>
    <row r="37" spans="2:12" ht="21.75" customHeight="1">
      <c r="B37" s="94">
        <v>1</v>
      </c>
      <c r="C37" s="94"/>
      <c r="D37" s="116" t="s">
        <v>340</v>
      </c>
      <c r="E37" s="95"/>
      <c r="F37" s="95"/>
      <c r="G37" s="95"/>
      <c r="H37" s="95"/>
      <c r="I37" s="95"/>
      <c r="J37" s="95"/>
      <c r="K37" s="95"/>
      <c r="L37" s="95"/>
    </row>
    <row r="38" spans="2:12" ht="18" customHeight="1">
      <c r="B38" s="94">
        <v>2</v>
      </c>
      <c r="C38" s="94"/>
      <c r="D38" s="95" t="s">
        <v>341</v>
      </c>
      <c r="E38" s="95"/>
      <c r="F38" s="95"/>
      <c r="G38" s="95"/>
      <c r="H38" s="95"/>
      <c r="I38" s="95"/>
      <c r="J38" s="95"/>
      <c r="K38" s="95"/>
      <c r="L38" s="95"/>
    </row>
    <row r="39" spans="2:12" ht="18.75" customHeight="1" hidden="1">
      <c r="B39" s="94">
        <v>3</v>
      </c>
      <c r="C39" s="94"/>
      <c r="D39" s="95" t="s">
        <v>166</v>
      </c>
      <c r="E39" s="95"/>
      <c r="F39" s="95"/>
      <c r="G39" s="95"/>
      <c r="H39" s="95"/>
      <c r="I39" s="95"/>
      <c r="J39" s="95"/>
      <c r="K39" s="95"/>
      <c r="L39" s="95"/>
    </row>
    <row r="40" spans="2:12" ht="18.75" customHeight="1" hidden="1">
      <c r="B40" s="94">
        <v>4</v>
      </c>
      <c r="C40" s="94"/>
      <c r="D40" s="95" t="s">
        <v>234</v>
      </c>
      <c r="E40" s="95"/>
      <c r="F40" s="95"/>
      <c r="G40" s="95"/>
      <c r="H40" s="95"/>
      <c r="I40" s="95"/>
      <c r="J40" s="95"/>
      <c r="K40" s="95"/>
      <c r="L40" s="95"/>
    </row>
    <row r="41" spans="2:12" ht="16.5" customHeight="1" hidden="1">
      <c r="B41" s="94">
        <v>6</v>
      </c>
      <c r="C41" s="94"/>
      <c r="D41" s="95" t="s">
        <v>235</v>
      </c>
      <c r="E41" s="95"/>
      <c r="F41" s="95"/>
      <c r="G41" s="95"/>
      <c r="H41" s="95"/>
      <c r="I41" s="95"/>
      <c r="J41" s="95"/>
      <c r="K41" s="95"/>
      <c r="L41" s="95"/>
    </row>
    <row r="42" spans="2:12" ht="5.25" customHeight="1" hidden="1">
      <c r="B42" s="94">
        <v>5</v>
      </c>
      <c r="C42" s="94"/>
      <c r="D42" s="95" t="s">
        <v>334</v>
      </c>
      <c r="E42" s="95"/>
      <c r="F42" s="95"/>
      <c r="G42" s="95"/>
      <c r="H42" s="95"/>
      <c r="I42" s="95"/>
      <c r="J42" s="95"/>
      <c r="K42" s="95"/>
      <c r="L42" s="95"/>
    </row>
    <row r="43" spans="1:12" ht="20.25" customHeight="1">
      <c r="A43" s="15" t="s">
        <v>35</v>
      </c>
      <c r="B43" s="86" t="s">
        <v>54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ht="15" customHeight="1">
      <c r="L44" s="22" t="s">
        <v>0</v>
      </c>
    </row>
    <row r="45" spans="1:14" ht="32.25" customHeight="1">
      <c r="A45" s="23"/>
      <c r="B45" s="80" t="s">
        <v>34</v>
      </c>
      <c r="C45" s="80"/>
      <c r="D45" s="87" t="s">
        <v>56</v>
      </c>
      <c r="E45" s="88"/>
      <c r="F45" s="88"/>
      <c r="G45" s="88"/>
      <c r="H45" s="89"/>
      <c r="I45" s="5" t="s">
        <v>36</v>
      </c>
      <c r="J45" s="5" t="s">
        <v>37</v>
      </c>
      <c r="K45" s="10" t="s">
        <v>57</v>
      </c>
      <c r="L45" s="5" t="s">
        <v>58</v>
      </c>
      <c r="M45" s="12">
        <v>42665913</v>
      </c>
      <c r="N45" s="59">
        <f>M45-M47</f>
        <v>42665913</v>
      </c>
    </row>
    <row r="46" spans="2:12" ht="8.25" customHeight="1">
      <c r="B46" s="96">
        <v>1</v>
      </c>
      <c r="C46" s="96"/>
      <c r="D46" s="90">
        <v>2</v>
      </c>
      <c r="E46" s="91"/>
      <c r="F46" s="91"/>
      <c r="G46" s="91"/>
      <c r="H46" s="92"/>
      <c r="I46" s="25">
        <v>3</v>
      </c>
      <c r="J46" s="25">
        <v>4</v>
      </c>
      <c r="K46" s="25">
        <v>5</v>
      </c>
      <c r="L46" s="25">
        <v>6</v>
      </c>
    </row>
    <row r="47" spans="2:14" ht="33.75" customHeight="1">
      <c r="B47" s="94">
        <v>1</v>
      </c>
      <c r="C47" s="94"/>
      <c r="D47" s="81" t="s">
        <v>365</v>
      </c>
      <c r="E47" s="82"/>
      <c r="F47" s="82"/>
      <c r="G47" s="82"/>
      <c r="H47" s="83"/>
      <c r="I47" s="43">
        <v>0</v>
      </c>
      <c r="J47" s="43">
        <v>127600.1</v>
      </c>
      <c r="K47" s="44">
        <v>0</v>
      </c>
      <c r="L47" s="43">
        <f aca="true" t="shared" si="0" ref="L47:L53">I47+J47</f>
        <v>127600.1</v>
      </c>
      <c r="M47" s="58">
        <f>I47+I48+I49</f>
        <v>0</v>
      </c>
      <c r="N47" s="11">
        <v>3773675</v>
      </c>
    </row>
    <row r="48" spans="2:12" ht="35.25" customHeight="1">
      <c r="B48" s="94">
        <v>2</v>
      </c>
      <c r="C48" s="94"/>
      <c r="D48" s="81" t="s">
        <v>255</v>
      </c>
      <c r="E48" s="82"/>
      <c r="F48" s="82"/>
      <c r="G48" s="82"/>
      <c r="H48" s="83"/>
      <c r="I48" s="43">
        <v>0</v>
      </c>
      <c r="J48" s="43">
        <f>8276703.08+1035458+4466016+133984</f>
        <v>13912161.08</v>
      </c>
      <c r="K48" s="44">
        <v>0</v>
      </c>
      <c r="L48" s="43">
        <f t="shared" si="0"/>
        <v>13912161.08</v>
      </c>
    </row>
    <row r="49" spans="2:12" ht="22.5" customHeight="1" hidden="1">
      <c r="B49" s="94">
        <v>3</v>
      </c>
      <c r="C49" s="94"/>
      <c r="D49" s="81" t="s">
        <v>301</v>
      </c>
      <c r="E49" s="82"/>
      <c r="F49" s="82"/>
      <c r="G49" s="82"/>
      <c r="H49" s="83"/>
      <c r="I49" s="43"/>
      <c r="J49" s="43"/>
      <c r="K49" s="44">
        <v>0</v>
      </c>
      <c r="L49" s="43">
        <f t="shared" si="0"/>
        <v>0</v>
      </c>
    </row>
    <row r="50" spans="2:12" ht="21.75" customHeight="1" hidden="1">
      <c r="B50" s="94">
        <v>4</v>
      </c>
      <c r="C50" s="94"/>
      <c r="D50" s="81" t="s">
        <v>302</v>
      </c>
      <c r="E50" s="82"/>
      <c r="F50" s="82"/>
      <c r="G50" s="82"/>
      <c r="H50" s="83"/>
      <c r="I50" s="43"/>
      <c r="J50" s="43"/>
      <c r="K50" s="44">
        <v>0</v>
      </c>
      <c r="L50" s="43">
        <f t="shared" si="0"/>
        <v>0</v>
      </c>
    </row>
    <row r="51" spans="2:12" ht="33.75" customHeight="1" hidden="1">
      <c r="B51" s="94">
        <v>5</v>
      </c>
      <c r="C51" s="94"/>
      <c r="D51" s="81" t="s">
        <v>333</v>
      </c>
      <c r="E51" s="82"/>
      <c r="F51" s="82"/>
      <c r="G51" s="82"/>
      <c r="H51" s="83"/>
      <c r="I51" s="43"/>
      <c r="J51" s="43"/>
      <c r="K51" s="44">
        <v>0</v>
      </c>
      <c r="L51" s="43">
        <f t="shared" si="0"/>
        <v>0</v>
      </c>
    </row>
    <row r="52" spans="2:12" ht="18" customHeight="1" hidden="1">
      <c r="B52" s="94">
        <v>6</v>
      </c>
      <c r="C52" s="94"/>
      <c r="D52" s="81" t="s">
        <v>304</v>
      </c>
      <c r="E52" s="82"/>
      <c r="F52" s="82"/>
      <c r="G52" s="82"/>
      <c r="H52" s="83"/>
      <c r="I52" s="43"/>
      <c r="J52" s="43"/>
      <c r="K52" s="44"/>
      <c r="L52" s="43">
        <f t="shared" si="0"/>
        <v>0</v>
      </c>
    </row>
    <row r="53" spans="2:12" ht="18" customHeight="1">
      <c r="B53" s="72" t="s">
        <v>2</v>
      </c>
      <c r="C53" s="73"/>
      <c r="D53" s="73"/>
      <c r="E53" s="73"/>
      <c r="F53" s="73"/>
      <c r="G53" s="73"/>
      <c r="H53" s="74"/>
      <c r="I53" s="28">
        <f>SUM(I47:I52)</f>
        <v>0</v>
      </c>
      <c r="J53" s="28">
        <f>SUM(J47:J52)</f>
        <v>14039761.18</v>
      </c>
      <c r="K53" s="28">
        <f>SUM(K47:K52)</f>
        <v>0</v>
      </c>
      <c r="L53" s="28">
        <f t="shared" si="0"/>
        <v>14039761.18</v>
      </c>
    </row>
    <row r="54" spans="1:12" ht="25.5" customHeight="1">
      <c r="A54" s="15" t="s">
        <v>38</v>
      </c>
      <c r="B54" s="86" t="s">
        <v>246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ht="14.25" customHeight="1">
      <c r="L55" s="22" t="s">
        <v>0</v>
      </c>
    </row>
    <row r="56" spans="2:12" ht="27.75" customHeight="1">
      <c r="B56" s="87" t="s">
        <v>63</v>
      </c>
      <c r="C56" s="88"/>
      <c r="D56" s="88"/>
      <c r="E56" s="88"/>
      <c r="F56" s="88"/>
      <c r="G56" s="88"/>
      <c r="H56" s="88"/>
      <c r="I56" s="89"/>
      <c r="J56" s="5" t="s">
        <v>36</v>
      </c>
      <c r="K56" s="5" t="s">
        <v>37</v>
      </c>
      <c r="L56" s="5" t="s">
        <v>58</v>
      </c>
    </row>
    <row r="57" spans="2:12" ht="7.5" customHeight="1">
      <c r="B57" s="90">
        <v>1</v>
      </c>
      <c r="C57" s="91"/>
      <c r="D57" s="91"/>
      <c r="E57" s="91"/>
      <c r="F57" s="91"/>
      <c r="G57" s="91"/>
      <c r="H57" s="91"/>
      <c r="I57" s="92"/>
      <c r="J57" s="25">
        <v>2</v>
      </c>
      <c r="K57" s="25">
        <v>3</v>
      </c>
      <c r="L57" s="25">
        <v>4</v>
      </c>
    </row>
    <row r="58" spans="2:12" ht="21.75" customHeight="1">
      <c r="B58" s="81" t="s">
        <v>71</v>
      </c>
      <c r="C58" s="82"/>
      <c r="D58" s="82"/>
      <c r="E58" s="82"/>
      <c r="F58" s="82"/>
      <c r="G58" s="82"/>
      <c r="H58" s="82"/>
      <c r="I58" s="83"/>
      <c r="J58" s="26">
        <v>0</v>
      </c>
      <c r="K58" s="26">
        <f>J48+J47</f>
        <v>14039761.18</v>
      </c>
      <c r="L58" s="28">
        <f>J58+K58</f>
        <v>14039761.18</v>
      </c>
    </row>
    <row r="59" spans="2:12" ht="21.75" customHeight="1" hidden="1">
      <c r="B59" s="81" t="s">
        <v>342</v>
      </c>
      <c r="C59" s="82"/>
      <c r="D59" s="82"/>
      <c r="E59" s="82"/>
      <c r="F59" s="82"/>
      <c r="G59" s="82"/>
      <c r="H59" s="82"/>
      <c r="I59" s="83"/>
      <c r="J59" s="26">
        <v>0</v>
      </c>
      <c r="K59" s="26">
        <v>0</v>
      </c>
      <c r="L59" s="28">
        <f>J59+K59</f>
        <v>0</v>
      </c>
    </row>
    <row r="60" spans="2:12" ht="24" customHeight="1">
      <c r="B60" s="72" t="s">
        <v>2</v>
      </c>
      <c r="C60" s="73"/>
      <c r="D60" s="73"/>
      <c r="E60" s="73"/>
      <c r="F60" s="73"/>
      <c r="G60" s="73"/>
      <c r="H60" s="73"/>
      <c r="I60" s="74"/>
      <c r="J60" s="66">
        <f>SUM(J58:J59)</f>
        <v>0</v>
      </c>
      <c r="K60" s="66">
        <f>SUM(K58:K59)</f>
        <v>14039761.18</v>
      </c>
      <c r="L60" s="66">
        <f>SUM(L58:L59)</f>
        <v>14039761.18</v>
      </c>
    </row>
    <row r="61" spans="1:12" ht="24" customHeight="1">
      <c r="A61" s="15" t="s">
        <v>39</v>
      </c>
      <c r="B61" s="86" t="s">
        <v>64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ht="14.25" customHeight="1">
      <c r="L62" s="22" t="s">
        <v>0</v>
      </c>
    </row>
    <row r="63" spans="2:12" ht="21.75" customHeight="1">
      <c r="B63" s="4" t="s">
        <v>34</v>
      </c>
      <c r="C63" s="87" t="s">
        <v>65</v>
      </c>
      <c r="D63" s="88"/>
      <c r="E63" s="88"/>
      <c r="F63" s="89"/>
      <c r="G63" s="4" t="s">
        <v>40</v>
      </c>
      <c r="H63" s="87" t="s">
        <v>60</v>
      </c>
      <c r="I63" s="89"/>
      <c r="J63" s="5" t="s">
        <v>36</v>
      </c>
      <c r="K63" s="5" t="s">
        <v>37</v>
      </c>
      <c r="L63" s="5" t="s">
        <v>58</v>
      </c>
    </row>
    <row r="64" spans="2:12" ht="8.25" customHeight="1">
      <c r="B64" s="24">
        <v>1</v>
      </c>
      <c r="C64" s="90">
        <v>2</v>
      </c>
      <c r="D64" s="91"/>
      <c r="E64" s="91"/>
      <c r="F64" s="92"/>
      <c r="G64" s="24">
        <v>3</v>
      </c>
      <c r="H64" s="90">
        <v>4</v>
      </c>
      <c r="I64" s="92"/>
      <c r="J64" s="24">
        <v>5</v>
      </c>
      <c r="K64" s="25">
        <v>6</v>
      </c>
      <c r="L64" s="25">
        <v>7</v>
      </c>
    </row>
    <row r="65" spans="2:12" ht="17.25" hidden="1">
      <c r="B65" s="29"/>
      <c r="C65" s="29">
        <v>1011010</v>
      </c>
      <c r="D65" s="29"/>
      <c r="E65" s="99"/>
      <c r="F65" s="99"/>
      <c r="G65" s="30"/>
      <c r="H65" s="30"/>
      <c r="I65" s="30"/>
      <c r="J65" s="30"/>
      <c r="K65" s="30"/>
      <c r="L65" s="30"/>
    </row>
    <row r="66" spans="2:12" ht="23.25" customHeight="1">
      <c r="B66" s="77" t="s">
        <v>339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 ht="18" customHeight="1">
      <c r="B67" s="4">
        <v>1</v>
      </c>
      <c r="C67" s="77" t="s">
        <v>252</v>
      </c>
      <c r="D67" s="78"/>
      <c r="E67" s="78"/>
      <c r="F67" s="79"/>
      <c r="G67" s="3"/>
      <c r="H67" s="75"/>
      <c r="I67" s="76"/>
      <c r="J67" s="3"/>
      <c r="K67" s="6"/>
      <c r="L67" s="6"/>
    </row>
    <row r="68" spans="2:12" ht="18" customHeight="1">
      <c r="B68" s="4"/>
      <c r="C68" s="81" t="s">
        <v>225</v>
      </c>
      <c r="D68" s="82"/>
      <c r="E68" s="82"/>
      <c r="F68" s="83"/>
      <c r="G68" s="6" t="s">
        <v>0</v>
      </c>
      <c r="H68" s="75" t="s">
        <v>88</v>
      </c>
      <c r="I68" s="76"/>
      <c r="J68" s="53">
        <f>I47</f>
        <v>0</v>
      </c>
      <c r="K68" s="53">
        <f>J47</f>
        <v>127600.1</v>
      </c>
      <c r="L68" s="53">
        <f>J68+K68</f>
        <v>127600.1</v>
      </c>
    </row>
    <row r="69" spans="2:12" ht="21" customHeight="1" hidden="1">
      <c r="B69" s="4"/>
      <c r="C69" s="81" t="s">
        <v>343</v>
      </c>
      <c r="D69" s="82"/>
      <c r="E69" s="82"/>
      <c r="F69" s="83"/>
      <c r="G69" s="6" t="s">
        <v>345</v>
      </c>
      <c r="H69" s="84" t="s">
        <v>344</v>
      </c>
      <c r="I69" s="85"/>
      <c r="J69" s="40">
        <v>0</v>
      </c>
      <c r="K69" s="40"/>
      <c r="L69" s="40">
        <f>J69+K69</f>
        <v>0</v>
      </c>
    </row>
    <row r="70" spans="2:12" ht="18" customHeight="1" hidden="1">
      <c r="B70" s="3"/>
      <c r="C70" s="81" t="s">
        <v>306</v>
      </c>
      <c r="D70" s="82"/>
      <c r="E70" s="82"/>
      <c r="F70" s="83"/>
      <c r="G70" s="6" t="s">
        <v>44</v>
      </c>
      <c r="H70" s="84" t="s">
        <v>146</v>
      </c>
      <c r="I70" s="85"/>
      <c r="J70" s="3"/>
      <c r="K70" s="3">
        <v>0</v>
      </c>
      <c r="L70" s="40">
        <f>J70+K70</f>
        <v>0</v>
      </c>
    </row>
    <row r="71" spans="2:12" ht="20.25" customHeight="1">
      <c r="B71" s="4">
        <v>2</v>
      </c>
      <c r="C71" s="77" t="s">
        <v>249</v>
      </c>
      <c r="D71" s="78"/>
      <c r="E71" s="78"/>
      <c r="F71" s="79"/>
      <c r="G71" s="3"/>
      <c r="H71" s="75"/>
      <c r="I71" s="76"/>
      <c r="J71" s="3"/>
      <c r="K71" s="6"/>
      <c r="L71" s="6"/>
    </row>
    <row r="72" spans="2:12" ht="33" customHeight="1">
      <c r="B72" s="3"/>
      <c r="C72" s="81" t="s">
        <v>366</v>
      </c>
      <c r="D72" s="82"/>
      <c r="E72" s="82"/>
      <c r="F72" s="83"/>
      <c r="G72" s="6" t="s">
        <v>307</v>
      </c>
      <c r="H72" s="84" t="s">
        <v>344</v>
      </c>
      <c r="I72" s="85"/>
      <c r="J72" s="3">
        <v>0</v>
      </c>
      <c r="K72" s="6">
        <v>1</v>
      </c>
      <c r="L72" s="32">
        <f>J72+K72</f>
        <v>1</v>
      </c>
    </row>
    <row r="73" spans="2:12" ht="21" customHeight="1" hidden="1">
      <c r="B73" s="3"/>
      <c r="C73" s="81" t="s">
        <v>202</v>
      </c>
      <c r="D73" s="82"/>
      <c r="E73" s="82"/>
      <c r="F73" s="83"/>
      <c r="G73" s="6" t="s">
        <v>44</v>
      </c>
      <c r="H73" s="75" t="s">
        <v>146</v>
      </c>
      <c r="I73" s="76"/>
      <c r="J73" s="3"/>
      <c r="K73" s="6">
        <v>0</v>
      </c>
      <c r="L73" s="32">
        <f>J73+K73</f>
        <v>0</v>
      </c>
    </row>
    <row r="74" spans="2:12" ht="21.75" customHeight="1" hidden="1">
      <c r="B74" s="3"/>
      <c r="C74" s="81" t="s">
        <v>203</v>
      </c>
      <c r="D74" s="82"/>
      <c r="E74" s="82"/>
      <c r="F74" s="83"/>
      <c r="G74" s="6" t="s">
        <v>44</v>
      </c>
      <c r="H74" s="75" t="s">
        <v>146</v>
      </c>
      <c r="I74" s="76"/>
      <c r="J74" s="3"/>
      <c r="K74" s="6">
        <v>0</v>
      </c>
      <c r="L74" s="32">
        <f>J74+K74</f>
        <v>0</v>
      </c>
    </row>
    <row r="75" spans="2:12" ht="34.5" customHeight="1" hidden="1">
      <c r="B75" s="3"/>
      <c r="C75" s="81" t="s">
        <v>204</v>
      </c>
      <c r="D75" s="82"/>
      <c r="E75" s="82"/>
      <c r="F75" s="83"/>
      <c r="G75" s="6" t="s">
        <v>307</v>
      </c>
      <c r="H75" s="75" t="s">
        <v>82</v>
      </c>
      <c r="I75" s="76"/>
      <c r="J75" s="47"/>
      <c r="K75" s="6">
        <v>0</v>
      </c>
      <c r="L75" s="61">
        <f>J75+K75</f>
        <v>0</v>
      </c>
    </row>
    <row r="76" spans="2:12" ht="18" customHeight="1">
      <c r="B76" s="4">
        <v>3</v>
      </c>
      <c r="C76" s="77" t="s">
        <v>250</v>
      </c>
      <c r="D76" s="78"/>
      <c r="E76" s="78"/>
      <c r="F76" s="79"/>
      <c r="G76" s="50"/>
      <c r="H76" s="75"/>
      <c r="I76" s="76"/>
      <c r="J76" s="3"/>
      <c r="K76" s="6"/>
      <c r="L76" s="6"/>
    </row>
    <row r="77" spans="2:12" ht="19.5" customHeight="1">
      <c r="B77" s="3"/>
      <c r="C77" s="81" t="s">
        <v>367</v>
      </c>
      <c r="D77" s="82"/>
      <c r="E77" s="82"/>
      <c r="F77" s="83"/>
      <c r="G77" s="6" t="s">
        <v>0</v>
      </c>
      <c r="H77" s="75" t="s">
        <v>82</v>
      </c>
      <c r="I77" s="76"/>
      <c r="J77" s="40">
        <v>0</v>
      </c>
      <c r="K77" s="26">
        <f>K68/K72</f>
        <v>127600.1</v>
      </c>
      <c r="L77" s="26">
        <f>J77+K77</f>
        <v>127600.1</v>
      </c>
    </row>
    <row r="78" spans="2:12" ht="17.25" customHeight="1" hidden="1">
      <c r="B78" s="3"/>
      <c r="C78" s="81" t="s">
        <v>346</v>
      </c>
      <c r="D78" s="82"/>
      <c r="E78" s="82"/>
      <c r="F78" s="83"/>
      <c r="G78" s="6" t="s">
        <v>0</v>
      </c>
      <c r="H78" s="75" t="s">
        <v>82</v>
      </c>
      <c r="I78" s="76"/>
      <c r="J78" s="47">
        <v>0</v>
      </c>
      <c r="K78" s="6"/>
      <c r="L78" s="31">
        <f>J78+K78</f>
        <v>0</v>
      </c>
    </row>
    <row r="79" spans="1:27" s="12" customFormat="1" ht="16.5" customHeight="1">
      <c r="A79" s="11"/>
      <c r="B79" s="4">
        <v>4</v>
      </c>
      <c r="C79" s="77" t="s">
        <v>251</v>
      </c>
      <c r="D79" s="78"/>
      <c r="E79" s="78"/>
      <c r="F79" s="79"/>
      <c r="G79" s="3"/>
      <c r="H79" s="94"/>
      <c r="I79" s="94"/>
      <c r="J79" s="3"/>
      <c r="K79" s="3"/>
      <c r="L79" s="47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12" customFormat="1" ht="16.5" customHeight="1">
      <c r="A80" s="11"/>
      <c r="B80" s="3"/>
      <c r="C80" s="81" t="s">
        <v>347</v>
      </c>
      <c r="D80" s="82"/>
      <c r="E80" s="82"/>
      <c r="F80" s="83"/>
      <c r="G80" s="3" t="s">
        <v>86</v>
      </c>
      <c r="H80" s="75" t="s">
        <v>82</v>
      </c>
      <c r="I80" s="76"/>
      <c r="J80" s="3">
        <v>0</v>
      </c>
      <c r="K80" s="3">
        <v>100</v>
      </c>
      <c r="L80" s="47">
        <f>J80+K80</f>
        <v>100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s="12" customFormat="1" ht="24" customHeight="1">
      <c r="A81" s="11"/>
      <c r="B81" s="113" t="s">
        <v>348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s="12" customFormat="1" ht="18.75" customHeight="1">
      <c r="A82" s="11"/>
      <c r="B82" s="4">
        <v>1</v>
      </c>
      <c r="C82" s="77" t="s">
        <v>252</v>
      </c>
      <c r="D82" s="78"/>
      <c r="E82" s="78"/>
      <c r="F82" s="79"/>
      <c r="G82" s="3"/>
      <c r="H82" s="75"/>
      <c r="I82" s="76"/>
      <c r="J82" s="3"/>
      <c r="K82" s="31"/>
      <c r="L82" s="34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2:12" ht="18.75" customHeight="1">
      <c r="B83" s="4"/>
      <c r="C83" s="81" t="s">
        <v>225</v>
      </c>
      <c r="D83" s="82"/>
      <c r="E83" s="82"/>
      <c r="F83" s="83"/>
      <c r="G83" s="6" t="s">
        <v>0</v>
      </c>
      <c r="H83" s="75" t="s">
        <v>88</v>
      </c>
      <c r="I83" s="76"/>
      <c r="J83" s="53">
        <f>I48</f>
        <v>0</v>
      </c>
      <c r="K83" s="53">
        <f>J48</f>
        <v>13912161.08</v>
      </c>
      <c r="L83" s="26">
        <f>J83+K83</f>
        <v>13912161.08</v>
      </c>
    </row>
    <row r="84" spans="2:12" ht="21" customHeight="1">
      <c r="B84" s="4"/>
      <c r="C84" s="81" t="s">
        <v>349</v>
      </c>
      <c r="D84" s="82"/>
      <c r="E84" s="82"/>
      <c r="F84" s="83"/>
      <c r="G84" s="6" t="s">
        <v>345</v>
      </c>
      <c r="H84" s="84" t="s">
        <v>344</v>
      </c>
      <c r="I84" s="85"/>
      <c r="J84" s="3">
        <v>0</v>
      </c>
      <c r="K84" s="31">
        <v>12590</v>
      </c>
      <c r="L84" s="31">
        <f>J84+K84</f>
        <v>12590</v>
      </c>
    </row>
    <row r="85" spans="2:13" ht="22.5" customHeight="1" hidden="1">
      <c r="B85" s="4"/>
      <c r="C85" s="81" t="s">
        <v>296</v>
      </c>
      <c r="D85" s="82"/>
      <c r="E85" s="82"/>
      <c r="F85" s="83"/>
      <c r="G85" s="6" t="s">
        <v>44</v>
      </c>
      <c r="H85" s="84" t="s">
        <v>146</v>
      </c>
      <c r="I85" s="85"/>
      <c r="J85" s="3">
        <v>0</v>
      </c>
      <c r="K85" s="31">
        <v>0</v>
      </c>
      <c r="L85" s="26">
        <f>J85+K85</f>
        <v>0</v>
      </c>
      <c r="M85" s="20" t="e">
        <f>L84+L85+#REF!</f>
        <v>#REF!</v>
      </c>
    </row>
    <row r="86" spans="2:12" ht="18" customHeight="1">
      <c r="B86" s="4">
        <v>2</v>
      </c>
      <c r="C86" s="77" t="s">
        <v>249</v>
      </c>
      <c r="D86" s="78"/>
      <c r="E86" s="78"/>
      <c r="F86" s="79"/>
      <c r="G86" s="3"/>
      <c r="H86" s="75"/>
      <c r="I86" s="76"/>
      <c r="J86" s="3"/>
      <c r="K86" s="6"/>
      <c r="L86" s="6"/>
    </row>
    <row r="87" spans="2:12" ht="36" customHeight="1">
      <c r="B87" s="4"/>
      <c r="C87" s="81" t="s">
        <v>350</v>
      </c>
      <c r="D87" s="82"/>
      <c r="E87" s="82"/>
      <c r="F87" s="83"/>
      <c r="G87" s="3" t="s">
        <v>44</v>
      </c>
      <c r="H87" s="84" t="s">
        <v>344</v>
      </c>
      <c r="I87" s="85"/>
      <c r="J87" s="3">
        <v>0</v>
      </c>
      <c r="K87" s="6">
        <f>17+15</f>
        <v>32</v>
      </c>
      <c r="L87" s="31">
        <f>J87+K87</f>
        <v>32</v>
      </c>
    </row>
    <row r="88" spans="2:12" ht="20.25" customHeight="1">
      <c r="B88" s="4">
        <v>3</v>
      </c>
      <c r="C88" s="77" t="s">
        <v>250</v>
      </c>
      <c r="D88" s="78"/>
      <c r="E88" s="78"/>
      <c r="F88" s="79"/>
      <c r="G88" s="3"/>
      <c r="H88" s="75"/>
      <c r="I88" s="76"/>
      <c r="J88" s="3"/>
      <c r="K88" s="6"/>
      <c r="L88" s="6"/>
    </row>
    <row r="89" spans="2:12" ht="33.75" customHeight="1">
      <c r="B89" s="4"/>
      <c r="C89" s="81" t="s">
        <v>351</v>
      </c>
      <c r="D89" s="82"/>
      <c r="E89" s="82"/>
      <c r="F89" s="83"/>
      <c r="G89" s="6" t="s">
        <v>0</v>
      </c>
      <c r="H89" s="75" t="s">
        <v>82</v>
      </c>
      <c r="I89" s="76"/>
      <c r="J89" s="47">
        <v>0</v>
      </c>
      <c r="K89" s="31">
        <f>K83/K87</f>
        <v>434755.03375</v>
      </c>
      <c r="L89" s="31">
        <f>J89+K89</f>
        <v>434755.03375</v>
      </c>
    </row>
    <row r="90" spans="1:27" s="12" customFormat="1" ht="36.75" customHeight="1">
      <c r="A90" s="11"/>
      <c r="B90" s="3"/>
      <c r="C90" s="81" t="s">
        <v>352</v>
      </c>
      <c r="D90" s="82"/>
      <c r="E90" s="82"/>
      <c r="F90" s="83"/>
      <c r="G90" s="3" t="s">
        <v>0</v>
      </c>
      <c r="H90" s="75" t="s">
        <v>115</v>
      </c>
      <c r="I90" s="76"/>
      <c r="J90" s="45">
        <v>0</v>
      </c>
      <c r="K90" s="45">
        <f>K83/K84</f>
        <v>1105.0167656870533</v>
      </c>
      <c r="L90" s="45">
        <f>J90+K90</f>
        <v>1105.0167656870533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s="12" customFormat="1" ht="16.5">
      <c r="A91" s="11"/>
      <c r="B91" s="4">
        <v>4</v>
      </c>
      <c r="C91" s="77" t="s">
        <v>83</v>
      </c>
      <c r="D91" s="78"/>
      <c r="E91" s="78"/>
      <c r="F91" s="79"/>
      <c r="G91" s="3"/>
      <c r="H91" s="75"/>
      <c r="I91" s="76"/>
      <c r="J91" s="3"/>
      <c r="K91" s="6"/>
      <c r="L91" s="5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s="12" customFormat="1" ht="33" customHeight="1">
      <c r="A92" s="11"/>
      <c r="B92" s="3"/>
      <c r="C92" s="81" t="s">
        <v>353</v>
      </c>
      <c r="D92" s="82"/>
      <c r="E92" s="82"/>
      <c r="F92" s="83"/>
      <c r="G92" s="3" t="s">
        <v>86</v>
      </c>
      <c r="H92" s="75" t="s">
        <v>82</v>
      </c>
      <c r="I92" s="76"/>
      <c r="J92" s="41">
        <v>0</v>
      </c>
      <c r="K92" s="42">
        <v>1</v>
      </c>
      <c r="L92" s="42">
        <f>J92+K92</f>
        <v>1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4" spans="1:27" s="12" customFormat="1" ht="4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s="12" customFormat="1" ht="17.25">
      <c r="A95" s="11"/>
      <c r="B95" s="111" t="s">
        <v>47</v>
      </c>
      <c r="C95" s="111"/>
      <c r="D95" s="111"/>
      <c r="E95" s="111"/>
      <c r="F95" s="111"/>
      <c r="G95" s="35"/>
      <c r="H95" s="35"/>
      <c r="I95" s="36"/>
      <c r="J95" s="36"/>
      <c r="K95" s="35"/>
      <c r="L95" s="37" t="s">
        <v>48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s="12" customFormat="1" ht="16.5">
      <c r="A96" s="11"/>
      <c r="G96" s="2"/>
      <c r="H96" s="2"/>
      <c r="I96" s="110" t="s">
        <v>66</v>
      </c>
      <c r="J96" s="110"/>
      <c r="K96" s="2"/>
      <c r="L96" s="38" t="s">
        <v>68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s="12" customFormat="1" ht="33.75" customHeight="1">
      <c r="A97" s="11"/>
      <c r="G97" s="2"/>
      <c r="H97" s="2"/>
      <c r="I97" s="2"/>
      <c r="J97" s="2"/>
      <c r="K97" s="2"/>
      <c r="L97" s="39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s="12" customFormat="1" ht="16.5">
      <c r="A98" s="11"/>
      <c r="B98" s="86" t="s">
        <v>41</v>
      </c>
      <c r="C98" s="86"/>
      <c r="D98" s="86"/>
      <c r="E98" s="86"/>
      <c r="F98" s="86"/>
      <c r="G98" s="2"/>
      <c r="H98" s="2"/>
      <c r="I98" s="2"/>
      <c r="J98" s="2"/>
      <c r="K98" s="2"/>
      <c r="L98" s="39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s="12" customFormat="1" ht="17.25">
      <c r="A99" s="11"/>
      <c r="B99" s="111" t="s">
        <v>16</v>
      </c>
      <c r="C99" s="111"/>
      <c r="D99" s="111"/>
      <c r="E99" s="111"/>
      <c r="F99" s="111"/>
      <c r="G99" s="35"/>
      <c r="H99" s="35"/>
      <c r="I99" s="36"/>
      <c r="J99" s="36"/>
      <c r="K99" s="35"/>
      <c r="L99" s="37" t="s">
        <v>15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s="12" customFormat="1" ht="16.5">
      <c r="A100" s="11"/>
      <c r="B100" s="11"/>
      <c r="C100" s="11"/>
      <c r="D100" s="11"/>
      <c r="E100" s="11"/>
      <c r="F100" s="11"/>
      <c r="G100" s="2"/>
      <c r="H100" s="2"/>
      <c r="I100" s="110" t="s">
        <v>66</v>
      </c>
      <c r="J100" s="110"/>
      <c r="K100" s="2"/>
      <c r="L100" s="38" t="s">
        <v>68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</sheetData>
  <sheetProtection/>
  <mergeCells count="136">
    <mergeCell ref="J1:L1"/>
    <mergeCell ref="J2:L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A13:L13"/>
    <mergeCell ref="A14:L14"/>
    <mergeCell ref="D16:L16"/>
    <mergeCell ref="D17:L17"/>
    <mergeCell ref="D18:L18"/>
    <mergeCell ref="D19:L19"/>
    <mergeCell ref="E20:L20"/>
    <mergeCell ref="E21:L21"/>
    <mergeCell ref="B22:F22"/>
    <mergeCell ref="H22:I22"/>
    <mergeCell ref="K22:L22"/>
    <mergeCell ref="B23:D23"/>
    <mergeCell ref="B24:L24"/>
    <mergeCell ref="B25:L25"/>
    <mergeCell ref="B26:L26"/>
    <mergeCell ref="B27:L27"/>
    <mergeCell ref="B29:L29"/>
    <mergeCell ref="B30:L30"/>
    <mergeCell ref="B31:L31"/>
    <mergeCell ref="B28:L28"/>
    <mergeCell ref="B32:L32"/>
    <mergeCell ref="M32:AA32"/>
    <mergeCell ref="B33:L33"/>
    <mergeCell ref="B34:L34"/>
    <mergeCell ref="B36:C36"/>
    <mergeCell ref="D36:L36"/>
    <mergeCell ref="B37:C37"/>
    <mergeCell ref="D37:L37"/>
    <mergeCell ref="B38:C38"/>
    <mergeCell ref="D38:L38"/>
    <mergeCell ref="B39:C39"/>
    <mergeCell ref="D39:L39"/>
    <mergeCell ref="B40:C40"/>
    <mergeCell ref="D40:L40"/>
    <mergeCell ref="B41:C41"/>
    <mergeCell ref="D41:L41"/>
    <mergeCell ref="B42:C42"/>
    <mergeCell ref="D42:L42"/>
    <mergeCell ref="B43:L43"/>
    <mergeCell ref="B45:C45"/>
    <mergeCell ref="D45:H45"/>
    <mergeCell ref="B46:C46"/>
    <mergeCell ref="D46:H46"/>
    <mergeCell ref="B47:C47"/>
    <mergeCell ref="D47:H47"/>
    <mergeCell ref="B48:C48"/>
    <mergeCell ref="D48:H48"/>
    <mergeCell ref="B49:C49"/>
    <mergeCell ref="D49:H49"/>
    <mergeCell ref="B50:C50"/>
    <mergeCell ref="D50:H50"/>
    <mergeCell ref="B51:C51"/>
    <mergeCell ref="D51:H51"/>
    <mergeCell ref="B52:C52"/>
    <mergeCell ref="D52:H52"/>
    <mergeCell ref="B53:H53"/>
    <mergeCell ref="B54:L54"/>
    <mergeCell ref="B56:I56"/>
    <mergeCell ref="B57:I57"/>
    <mergeCell ref="B58:I58"/>
    <mergeCell ref="B59:I59"/>
    <mergeCell ref="B60:I60"/>
    <mergeCell ref="B61:L61"/>
    <mergeCell ref="C63:F63"/>
    <mergeCell ref="H63:I63"/>
    <mergeCell ref="C64:F64"/>
    <mergeCell ref="H64:I64"/>
    <mergeCell ref="E65:F65"/>
    <mergeCell ref="B66:L66"/>
    <mergeCell ref="C67:F67"/>
    <mergeCell ref="H67:I67"/>
    <mergeCell ref="C68:F68"/>
    <mergeCell ref="H68:I68"/>
    <mergeCell ref="C69:F69"/>
    <mergeCell ref="H69:I69"/>
    <mergeCell ref="C70:F70"/>
    <mergeCell ref="H70:I70"/>
    <mergeCell ref="C71:F71"/>
    <mergeCell ref="H71:I71"/>
    <mergeCell ref="C72:F72"/>
    <mergeCell ref="H72:I72"/>
    <mergeCell ref="C73:F73"/>
    <mergeCell ref="H73:I73"/>
    <mergeCell ref="C74:F74"/>
    <mergeCell ref="H74:I74"/>
    <mergeCell ref="C75:F75"/>
    <mergeCell ref="H75:I75"/>
    <mergeCell ref="C76:F76"/>
    <mergeCell ref="H76:I76"/>
    <mergeCell ref="C77:F77"/>
    <mergeCell ref="H77:I77"/>
    <mergeCell ref="C78:F78"/>
    <mergeCell ref="H78:I78"/>
    <mergeCell ref="C79:F79"/>
    <mergeCell ref="H79:I79"/>
    <mergeCell ref="B81:L81"/>
    <mergeCell ref="C82:F82"/>
    <mergeCell ref="H82:I82"/>
    <mergeCell ref="C83:F83"/>
    <mergeCell ref="H83:I83"/>
    <mergeCell ref="C84:F84"/>
    <mergeCell ref="H84:I84"/>
    <mergeCell ref="C85:F85"/>
    <mergeCell ref="H85:I85"/>
    <mergeCell ref="C86:F86"/>
    <mergeCell ref="H86:I86"/>
    <mergeCell ref="H92:I92"/>
    <mergeCell ref="C90:F90"/>
    <mergeCell ref="H90:I90"/>
    <mergeCell ref="C87:F87"/>
    <mergeCell ref="H87:I87"/>
    <mergeCell ref="C88:F88"/>
    <mergeCell ref="H88:I88"/>
    <mergeCell ref="C89:F89"/>
    <mergeCell ref="H89:I89"/>
    <mergeCell ref="B95:F95"/>
    <mergeCell ref="I96:J96"/>
    <mergeCell ref="B98:F98"/>
    <mergeCell ref="B99:F99"/>
    <mergeCell ref="I100:J100"/>
    <mergeCell ref="C80:F80"/>
    <mergeCell ref="H80:I80"/>
    <mergeCell ref="C91:F91"/>
    <mergeCell ref="H91:I91"/>
    <mergeCell ref="C92:F92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4"/>
  <sheetViews>
    <sheetView view="pageBreakPreview" zoomScale="70" zoomScaleNormal="60" zoomScaleSheetLayoutView="70" zoomScalePageLayoutView="0" workbookViewId="0" topLeftCell="A37">
      <selection activeCell="D44" sqref="D44:H44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8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18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18.7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35.25" customHeight="1">
      <c r="A20" s="13" t="s">
        <v>23</v>
      </c>
      <c r="B20" s="14" t="s">
        <v>100</v>
      </c>
      <c r="C20" s="15"/>
      <c r="D20" s="14" t="s">
        <v>101</v>
      </c>
      <c r="E20" s="97" t="s">
        <v>99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0.2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1297084784.92</v>
      </c>
      <c r="H22" s="86" t="s">
        <v>241</v>
      </c>
      <c r="I22" s="86"/>
      <c r="J22" s="65">
        <f>1236950350-4787201-11712.77</f>
        <v>1232151436.23</v>
      </c>
      <c r="K22" s="103" t="s">
        <v>242</v>
      </c>
      <c r="L22" s="103"/>
    </row>
    <row r="23" spans="2:13" ht="21" customHeight="1">
      <c r="B23" s="102">
        <f>60965895+3503808+463645.69</f>
        <v>64933348.69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18.75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33" customHeight="1">
      <c r="A27" s="15"/>
      <c r="B27" s="93" t="s">
        <v>243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244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9.5" customHeight="1">
      <c r="A29" s="15"/>
      <c r="B29" s="93" t="s">
        <v>253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3" ht="33" customHeight="1">
      <c r="A30" s="15"/>
      <c r="B30" s="93" t="s">
        <v>354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1"/>
    </row>
    <row r="31" spans="1:27" ht="18.75" customHeight="1">
      <c r="A31" s="15" t="s">
        <v>31</v>
      </c>
      <c r="B31" s="86" t="s">
        <v>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2:12" ht="17.25" customHeight="1">
      <c r="B32" s="100" t="s">
        <v>102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8.75" customHeight="1">
      <c r="A33" s="15" t="s">
        <v>33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ht="8.25" customHeight="1"/>
    <row r="35" spans="2:12" ht="15.75" customHeight="1">
      <c r="B35" s="80" t="s">
        <v>34</v>
      </c>
      <c r="C35" s="80"/>
      <c r="D35" s="80" t="s">
        <v>53</v>
      </c>
      <c r="E35" s="80"/>
      <c r="F35" s="80"/>
      <c r="G35" s="80"/>
      <c r="H35" s="80"/>
      <c r="I35" s="80"/>
      <c r="J35" s="80"/>
      <c r="K35" s="80"/>
      <c r="L35" s="80"/>
    </row>
    <row r="36" spans="2:12" ht="15.75" customHeight="1">
      <c r="B36" s="94">
        <v>1</v>
      </c>
      <c r="C36" s="94"/>
      <c r="D36" s="95" t="s">
        <v>104</v>
      </c>
      <c r="E36" s="95"/>
      <c r="F36" s="95"/>
      <c r="G36" s="95"/>
      <c r="H36" s="95"/>
      <c r="I36" s="95"/>
      <c r="J36" s="95"/>
      <c r="K36" s="95"/>
      <c r="L36" s="95"/>
    </row>
    <row r="37" spans="2:12" ht="17.25" customHeight="1">
      <c r="B37" s="94">
        <v>2</v>
      </c>
      <c r="C37" s="94"/>
      <c r="D37" s="95" t="s">
        <v>254</v>
      </c>
      <c r="E37" s="95"/>
      <c r="F37" s="95"/>
      <c r="G37" s="95"/>
      <c r="H37" s="95"/>
      <c r="I37" s="95"/>
      <c r="J37" s="95"/>
      <c r="K37" s="95"/>
      <c r="L37" s="95"/>
    </row>
    <row r="38" spans="2:12" ht="18.75" customHeight="1">
      <c r="B38" s="94">
        <v>3</v>
      </c>
      <c r="C38" s="94"/>
      <c r="D38" s="95" t="s">
        <v>103</v>
      </c>
      <c r="E38" s="95"/>
      <c r="F38" s="95"/>
      <c r="G38" s="95"/>
      <c r="H38" s="95"/>
      <c r="I38" s="95"/>
      <c r="J38" s="95"/>
      <c r="K38" s="95"/>
      <c r="L38" s="95"/>
    </row>
    <row r="39" spans="2:12" ht="18.75" customHeight="1" hidden="1">
      <c r="B39" s="94"/>
      <c r="C39" s="94"/>
      <c r="D39" s="94"/>
      <c r="E39" s="105"/>
      <c r="F39" s="105"/>
      <c r="G39" s="105"/>
      <c r="H39" s="105"/>
      <c r="I39" s="105"/>
      <c r="J39" s="105"/>
      <c r="K39" s="105"/>
      <c r="L39" s="105"/>
    </row>
    <row r="40" spans="1:12" ht="24" customHeight="1">
      <c r="A40" s="15" t="s">
        <v>35</v>
      </c>
      <c r="B40" s="86" t="s">
        <v>54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ht="15" customHeight="1">
      <c r="L41" s="22" t="s">
        <v>0</v>
      </c>
    </row>
    <row r="42" spans="1:12" ht="30.75" customHeight="1">
      <c r="A42" s="23"/>
      <c r="B42" s="80" t="s">
        <v>34</v>
      </c>
      <c r="C42" s="80"/>
      <c r="D42" s="87" t="s">
        <v>56</v>
      </c>
      <c r="E42" s="88"/>
      <c r="F42" s="88"/>
      <c r="G42" s="88"/>
      <c r="H42" s="89"/>
      <c r="I42" s="5" t="s">
        <v>36</v>
      </c>
      <c r="J42" s="5" t="s">
        <v>37</v>
      </c>
      <c r="K42" s="10" t="s">
        <v>57</v>
      </c>
      <c r="L42" s="5" t="s">
        <v>58</v>
      </c>
    </row>
    <row r="43" spans="2:12" ht="8.25" customHeight="1">
      <c r="B43" s="96">
        <v>1</v>
      </c>
      <c r="C43" s="96"/>
      <c r="D43" s="90">
        <v>2</v>
      </c>
      <c r="E43" s="91"/>
      <c r="F43" s="91"/>
      <c r="G43" s="91"/>
      <c r="H43" s="92"/>
      <c r="I43" s="25">
        <v>3</v>
      </c>
      <c r="J43" s="25">
        <v>4</v>
      </c>
      <c r="K43" s="25">
        <v>5</v>
      </c>
      <c r="L43" s="25">
        <v>6</v>
      </c>
    </row>
    <row r="44" spans="2:12" ht="21" customHeight="1">
      <c r="B44" s="94">
        <v>1</v>
      </c>
      <c r="C44" s="94"/>
      <c r="D44" s="81" t="s">
        <v>372</v>
      </c>
      <c r="E44" s="82"/>
      <c r="F44" s="82"/>
      <c r="G44" s="82"/>
      <c r="H44" s="83"/>
      <c r="I44" s="26">
        <f>(1236950350-4798913.77)-I46</f>
        <v>1230828769.23</v>
      </c>
      <c r="J44" s="26">
        <v>50524432</v>
      </c>
      <c r="K44" s="27">
        <v>0</v>
      </c>
      <c r="L44" s="26">
        <f>I44+J44</f>
        <v>1281353201.23</v>
      </c>
    </row>
    <row r="45" spans="2:12" ht="32.25" customHeight="1">
      <c r="B45" s="94">
        <v>2</v>
      </c>
      <c r="C45" s="94"/>
      <c r="D45" s="81" t="s">
        <v>255</v>
      </c>
      <c r="E45" s="82"/>
      <c r="F45" s="82"/>
      <c r="G45" s="82"/>
      <c r="H45" s="83"/>
      <c r="I45" s="26">
        <v>0</v>
      </c>
      <c r="J45" s="26">
        <f>10441463+3503808+463645.69</f>
        <v>14408916.69</v>
      </c>
      <c r="K45" s="27">
        <f>9090007+3503808+463645.69</f>
        <v>13057460.69</v>
      </c>
      <c r="L45" s="26">
        <f>I45+J45</f>
        <v>14408916.69</v>
      </c>
    </row>
    <row r="46" spans="2:12" ht="20.25" customHeight="1">
      <c r="B46" s="94">
        <v>3</v>
      </c>
      <c r="C46" s="94"/>
      <c r="D46" s="81" t="s">
        <v>317</v>
      </c>
      <c r="E46" s="82"/>
      <c r="F46" s="82"/>
      <c r="G46" s="82"/>
      <c r="H46" s="83"/>
      <c r="I46" s="43">
        <v>1322667</v>
      </c>
      <c r="J46" s="43">
        <v>0</v>
      </c>
      <c r="K46" s="44">
        <v>0</v>
      </c>
      <c r="L46" s="26">
        <f>I46+J46</f>
        <v>1322667</v>
      </c>
    </row>
    <row r="47" spans="2:12" ht="18" customHeight="1">
      <c r="B47" s="72" t="s">
        <v>2</v>
      </c>
      <c r="C47" s="73"/>
      <c r="D47" s="73"/>
      <c r="E47" s="73"/>
      <c r="F47" s="73"/>
      <c r="G47" s="73"/>
      <c r="H47" s="74"/>
      <c r="I47" s="28">
        <f>SUM(I44:I46)</f>
        <v>1232151436.23</v>
      </c>
      <c r="J47" s="28">
        <f>SUM(J44:J46)</f>
        <v>64933348.69</v>
      </c>
      <c r="K47" s="28">
        <f>SUM(K44:K46)</f>
        <v>13057460.69</v>
      </c>
      <c r="L47" s="28">
        <f>I47+J47</f>
        <v>1297084784.92</v>
      </c>
    </row>
    <row r="48" spans="1:12" ht="21" customHeight="1">
      <c r="A48" s="15" t="s">
        <v>38</v>
      </c>
      <c r="B48" s="86" t="s">
        <v>246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ht="14.25" customHeight="1">
      <c r="L49" s="22" t="s">
        <v>0</v>
      </c>
    </row>
    <row r="50" spans="2:12" ht="27.75" customHeight="1">
      <c r="B50" s="87" t="s">
        <v>63</v>
      </c>
      <c r="C50" s="88"/>
      <c r="D50" s="88"/>
      <c r="E50" s="88"/>
      <c r="F50" s="88"/>
      <c r="G50" s="88"/>
      <c r="H50" s="88"/>
      <c r="I50" s="89"/>
      <c r="J50" s="5" t="s">
        <v>36</v>
      </c>
      <c r="K50" s="5" t="s">
        <v>37</v>
      </c>
      <c r="L50" s="5" t="s">
        <v>58</v>
      </c>
    </row>
    <row r="51" spans="2:12" ht="7.5" customHeight="1">
      <c r="B51" s="90">
        <v>1</v>
      </c>
      <c r="C51" s="91"/>
      <c r="D51" s="91"/>
      <c r="E51" s="91"/>
      <c r="F51" s="91"/>
      <c r="G51" s="91"/>
      <c r="H51" s="91"/>
      <c r="I51" s="92"/>
      <c r="J51" s="25">
        <v>2</v>
      </c>
      <c r="K51" s="25">
        <v>3</v>
      </c>
      <c r="L51" s="25">
        <v>4</v>
      </c>
    </row>
    <row r="52" spans="2:12" ht="18.75" customHeight="1">
      <c r="B52" s="81" t="s">
        <v>71</v>
      </c>
      <c r="C52" s="82"/>
      <c r="D52" s="82"/>
      <c r="E52" s="82"/>
      <c r="F52" s="82"/>
      <c r="G52" s="82"/>
      <c r="H52" s="82"/>
      <c r="I52" s="83"/>
      <c r="J52" s="26">
        <v>45731560</v>
      </c>
      <c r="K52" s="26">
        <f>9090007+3503808+463645.69</f>
        <v>13057460.69</v>
      </c>
      <c r="L52" s="28">
        <f>J52+K52</f>
        <v>58789020.69</v>
      </c>
    </row>
    <row r="53" spans="2:12" ht="19.5" customHeight="1">
      <c r="B53" s="81" t="s">
        <v>1</v>
      </c>
      <c r="C53" s="82"/>
      <c r="D53" s="82"/>
      <c r="E53" s="82"/>
      <c r="F53" s="82"/>
      <c r="G53" s="82"/>
      <c r="H53" s="82"/>
      <c r="I53" s="83"/>
      <c r="J53" s="26">
        <v>10159648</v>
      </c>
      <c r="K53" s="26">
        <v>0</v>
      </c>
      <c r="L53" s="28">
        <f>J53+K53</f>
        <v>10159648</v>
      </c>
    </row>
    <row r="54" spans="2:12" ht="19.5" customHeight="1">
      <c r="B54" s="72" t="s">
        <v>2</v>
      </c>
      <c r="C54" s="73"/>
      <c r="D54" s="73"/>
      <c r="E54" s="73"/>
      <c r="F54" s="73"/>
      <c r="G54" s="73"/>
      <c r="H54" s="73"/>
      <c r="I54" s="74"/>
      <c r="J54" s="66">
        <f>SUM(J52:J53)</f>
        <v>55891208</v>
      </c>
      <c r="K54" s="66">
        <f>SUM(K52:K53)</f>
        <v>13057460.69</v>
      </c>
      <c r="L54" s="66">
        <f>SUM(L52:L53)</f>
        <v>68948668.69</v>
      </c>
    </row>
    <row r="55" spans="1:12" ht="24" customHeight="1">
      <c r="A55" s="15" t="s">
        <v>39</v>
      </c>
      <c r="B55" s="86" t="s">
        <v>64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ht="14.25" customHeight="1">
      <c r="L56" s="22" t="s">
        <v>0</v>
      </c>
    </row>
    <row r="57" spans="2:12" ht="21" customHeight="1">
      <c r="B57" s="4" t="s">
        <v>34</v>
      </c>
      <c r="C57" s="87" t="s">
        <v>65</v>
      </c>
      <c r="D57" s="88"/>
      <c r="E57" s="88"/>
      <c r="F57" s="89"/>
      <c r="G57" s="4" t="s">
        <v>40</v>
      </c>
      <c r="H57" s="87" t="s">
        <v>60</v>
      </c>
      <c r="I57" s="89"/>
      <c r="J57" s="5" t="s">
        <v>36</v>
      </c>
      <c r="K57" s="5" t="s">
        <v>37</v>
      </c>
      <c r="L57" s="5" t="s">
        <v>58</v>
      </c>
    </row>
    <row r="58" spans="2:12" ht="8.25" customHeight="1">
      <c r="B58" s="24">
        <v>1</v>
      </c>
      <c r="C58" s="90">
        <v>2</v>
      </c>
      <c r="D58" s="91"/>
      <c r="E58" s="91"/>
      <c r="F58" s="92"/>
      <c r="G58" s="24">
        <v>3</v>
      </c>
      <c r="H58" s="90">
        <v>4</v>
      </c>
      <c r="I58" s="92"/>
      <c r="J58" s="24">
        <v>5</v>
      </c>
      <c r="K58" s="25">
        <v>6</v>
      </c>
      <c r="L58" s="25">
        <v>7</v>
      </c>
    </row>
    <row r="59" spans="2:12" ht="17.25" hidden="1">
      <c r="B59" s="29"/>
      <c r="C59" s="29">
        <v>1011010</v>
      </c>
      <c r="D59" s="29"/>
      <c r="E59" s="99"/>
      <c r="F59" s="99"/>
      <c r="G59" s="30"/>
      <c r="H59" s="30"/>
      <c r="I59" s="30"/>
      <c r="J59" s="30"/>
      <c r="K59" s="30"/>
      <c r="L59" s="30"/>
    </row>
    <row r="60" spans="2:12" ht="18.75" customHeight="1">
      <c r="B60" s="77" t="s">
        <v>106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 ht="17.25" customHeight="1">
      <c r="B61" s="4">
        <v>1</v>
      </c>
      <c r="C61" s="77" t="s">
        <v>252</v>
      </c>
      <c r="D61" s="78"/>
      <c r="E61" s="78"/>
      <c r="F61" s="79"/>
      <c r="G61" s="3"/>
      <c r="H61" s="75"/>
      <c r="I61" s="76"/>
      <c r="J61" s="3"/>
      <c r="K61" s="6"/>
      <c r="L61" s="6"/>
    </row>
    <row r="62" spans="2:12" ht="36.75" customHeight="1">
      <c r="B62" s="4"/>
      <c r="C62" s="81" t="s">
        <v>107</v>
      </c>
      <c r="D62" s="82"/>
      <c r="E62" s="82"/>
      <c r="F62" s="83"/>
      <c r="G62" s="3" t="s">
        <v>44</v>
      </c>
      <c r="H62" s="84" t="s">
        <v>257</v>
      </c>
      <c r="I62" s="85"/>
      <c r="J62" s="3">
        <f>J63+J64+J65</f>
        <v>131</v>
      </c>
      <c r="K62" s="3">
        <v>0</v>
      </c>
      <c r="L62" s="3">
        <f>J62+K62</f>
        <v>131</v>
      </c>
    </row>
    <row r="63" spans="2:12" ht="18" customHeight="1">
      <c r="B63" s="3"/>
      <c r="C63" s="81" t="s">
        <v>108</v>
      </c>
      <c r="D63" s="82"/>
      <c r="E63" s="82"/>
      <c r="F63" s="83"/>
      <c r="G63" s="3" t="s">
        <v>44</v>
      </c>
      <c r="H63" s="84" t="s">
        <v>146</v>
      </c>
      <c r="I63" s="85"/>
      <c r="J63" s="3">
        <v>5</v>
      </c>
      <c r="K63" s="3">
        <v>0</v>
      </c>
      <c r="L63" s="3">
        <f aca="true" t="shared" si="0" ref="L63:L72">J63+K63</f>
        <v>5</v>
      </c>
    </row>
    <row r="64" spans="2:12" ht="17.25" customHeight="1">
      <c r="B64" s="3"/>
      <c r="C64" s="81" t="s">
        <v>125</v>
      </c>
      <c r="D64" s="82"/>
      <c r="E64" s="82"/>
      <c r="F64" s="83"/>
      <c r="G64" s="3" t="s">
        <v>44</v>
      </c>
      <c r="H64" s="84" t="s">
        <v>146</v>
      </c>
      <c r="I64" s="85"/>
      <c r="J64" s="3">
        <v>18</v>
      </c>
      <c r="K64" s="6">
        <v>0</v>
      </c>
      <c r="L64" s="3">
        <f t="shared" si="0"/>
        <v>18</v>
      </c>
    </row>
    <row r="65" spans="2:12" ht="19.5" customHeight="1">
      <c r="B65" s="3"/>
      <c r="C65" s="81" t="s">
        <v>126</v>
      </c>
      <c r="D65" s="82"/>
      <c r="E65" s="82"/>
      <c r="F65" s="83"/>
      <c r="G65" s="3" t="s">
        <v>44</v>
      </c>
      <c r="H65" s="84" t="s">
        <v>146</v>
      </c>
      <c r="I65" s="85"/>
      <c r="J65" s="3">
        <v>108</v>
      </c>
      <c r="K65" s="6">
        <v>0</v>
      </c>
      <c r="L65" s="3">
        <f t="shared" si="0"/>
        <v>108</v>
      </c>
    </row>
    <row r="66" spans="2:12" ht="33" customHeight="1">
      <c r="B66" s="3"/>
      <c r="C66" s="81" t="s">
        <v>109</v>
      </c>
      <c r="D66" s="82"/>
      <c r="E66" s="82"/>
      <c r="F66" s="83"/>
      <c r="G66" s="3" t="s">
        <v>44</v>
      </c>
      <c r="H66" s="84" t="s">
        <v>257</v>
      </c>
      <c r="I66" s="85"/>
      <c r="J66" s="3">
        <f>J67+J68+J69</f>
        <v>2467</v>
      </c>
      <c r="K66" s="3">
        <v>0</v>
      </c>
      <c r="L66" s="3">
        <f t="shared" si="0"/>
        <v>2467</v>
      </c>
    </row>
    <row r="67" spans="2:12" ht="18" customHeight="1">
      <c r="B67" s="3"/>
      <c r="C67" s="81" t="s">
        <v>258</v>
      </c>
      <c r="D67" s="82"/>
      <c r="E67" s="82"/>
      <c r="F67" s="83"/>
      <c r="G67" s="3" t="s">
        <v>44</v>
      </c>
      <c r="H67" s="84" t="s">
        <v>146</v>
      </c>
      <c r="I67" s="85"/>
      <c r="J67" s="3">
        <v>27</v>
      </c>
      <c r="K67" s="6">
        <v>0</v>
      </c>
      <c r="L67" s="3">
        <f t="shared" si="0"/>
        <v>27</v>
      </c>
    </row>
    <row r="68" spans="2:12" ht="17.25" customHeight="1">
      <c r="B68" s="3"/>
      <c r="C68" s="81" t="s">
        <v>259</v>
      </c>
      <c r="D68" s="82"/>
      <c r="E68" s="82"/>
      <c r="F68" s="83"/>
      <c r="G68" s="3" t="s">
        <v>44</v>
      </c>
      <c r="H68" s="84" t="s">
        <v>146</v>
      </c>
      <c r="I68" s="85"/>
      <c r="J68" s="3">
        <v>146</v>
      </c>
      <c r="K68" s="6">
        <v>0</v>
      </c>
      <c r="L68" s="3">
        <f t="shared" si="0"/>
        <v>146</v>
      </c>
    </row>
    <row r="69" spans="2:12" ht="20.25" customHeight="1">
      <c r="B69" s="3"/>
      <c r="C69" s="81" t="s">
        <v>260</v>
      </c>
      <c r="D69" s="82"/>
      <c r="E69" s="82"/>
      <c r="F69" s="83"/>
      <c r="G69" s="3" t="s">
        <v>44</v>
      </c>
      <c r="H69" s="84" t="s">
        <v>146</v>
      </c>
      <c r="I69" s="85"/>
      <c r="J69" s="3">
        <v>2294</v>
      </c>
      <c r="K69" s="6">
        <v>0</v>
      </c>
      <c r="L69" s="3">
        <f t="shared" si="0"/>
        <v>2294</v>
      </c>
    </row>
    <row r="70" spans="2:12" ht="28.5" customHeight="1">
      <c r="B70" s="3"/>
      <c r="C70" s="81" t="s">
        <v>228</v>
      </c>
      <c r="D70" s="82"/>
      <c r="E70" s="82"/>
      <c r="F70" s="83"/>
      <c r="G70" s="3" t="s">
        <v>44</v>
      </c>
      <c r="H70" s="84" t="s">
        <v>146</v>
      </c>
      <c r="I70" s="85"/>
      <c r="J70" s="3">
        <f>5120.39+341.64+997.21</f>
        <v>6459.240000000001</v>
      </c>
      <c r="K70" s="6">
        <v>0</v>
      </c>
      <c r="L70" s="3">
        <f t="shared" si="0"/>
        <v>6459.240000000001</v>
      </c>
    </row>
    <row r="71" spans="2:12" ht="19.5" customHeight="1">
      <c r="B71" s="3"/>
      <c r="C71" s="81" t="s">
        <v>266</v>
      </c>
      <c r="D71" s="82"/>
      <c r="E71" s="82"/>
      <c r="F71" s="83"/>
      <c r="G71" s="3" t="s">
        <v>44</v>
      </c>
      <c r="H71" s="84" t="s">
        <v>146</v>
      </c>
      <c r="I71" s="85"/>
      <c r="J71" s="3">
        <f>686.55+2628.16</f>
        <v>3314.71</v>
      </c>
      <c r="K71" s="6">
        <v>0</v>
      </c>
      <c r="L71" s="3">
        <f t="shared" si="0"/>
        <v>3314.71</v>
      </c>
    </row>
    <row r="72" spans="2:12" ht="18" customHeight="1">
      <c r="B72" s="3"/>
      <c r="C72" s="81" t="s">
        <v>267</v>
      </c>
      <c r="D72" s="82"/>
      <c r="E72" s="82"/>
      <c r="F72" s="83"/>
      <c r="G72" s="3" t="s">
        <v>44</v>
      </c>
      <c r="H72" s="84" t="s">
        <v>146</v>
      </c>
      <c r="I72" s="85"/>
      <c r="J72" s="3">
        <f>J71+J70</f>
        <v>9773.95</v>
      </c>
      <c r="K72" s="3">
        <f>K71+K70</f>
        <v>0</v>
      </c>
      <c r="L72" s="3">
        <f t="shared" si="0"/>
        <v>9773.95</v>
      </c>
    </row>
    <row r="73" spans="2:12" ht="18" customHeight="1">
      <c r="B73" s="4">
        <v>2</v>
      </c>
      <c r="C73" s="77" t="s">
        <v>249</v>
      </c>
      <c r="D73" s="78"/>
      <c r="E73" s="78"/>
      <c r="F73" s="79"/>
      <c r="G73" s="3"/>
      <c r="H73" s="75"/>
      <c r="I73" s="76"/>
      <c r="J73" s="3"/>
      <c r="K73" s="6"/>
      <c r="L73" s="6"/>
    </row>
    <row r="74" spans="2:12" ht="65.25" customHeight="1">
      <c r="B74" s="3"/>
      <c r="C74" s="81" t="s">
        <v>227</v>
      </c>
      <c r="D74" s="82"/>
      <c r="E74" s="82"/>
      <c r="F74" s="83"/>
      <c r="G74" s="3" t="s">
        <v>77</v>
      </c>
      <c r="H74" s="84" t="s">
        <v>261</v>
      </c>
      <c r="I74" s="85"/>
      <c r="J74" s="3">
        <v>64804</v>
      </c>
      <c r="K74" s="6">
        <v>0</v>
      </c>
      <c r="L74" s="32">
        <f>J74+K74</f>
        <v>64804</v>
      </c>
    </row>
    <row r="75" spans="2:12" ht="18" customHeight="1">
      <c r="B75" s="4">
        <v>3</v>
      </c>
      <c r="C75" s="77" t="s">
        <v>250</v>
      </c>
      <c r="D75" s="78"/>
      <c r="E75" s="78"/>
      <c r="F75" s="79"/>
      <c r="G75" s="3"/>
      <c r="H75" s="75"/>
      <c r="I75" s="76"/>
      <c r="J75" s="3"/>
      <c r="K75" s="6"/>
      <c r="L75" s="6"/>
    </row>
    <row r="76" spans="2:12" ht="20.25" customHeight="1">
      <c r="B76" s="3"/>
      <c r="C76" s="81" t="s">
        <v>262</v>
      </c>
      <c r="D76" s="82"/>
      <c r="E76" s="82"/>
      <c r="F76" s="83"/>
      <c r="G76" s="3" t="s">
        <v>0</v>
      </c>
      <c r="H76" s="75" t="s">
        <v>82</v>
      </c>
      <c r="I76" s="76"/>
      <c r="J76" s="40">
        <f>I44/J74</f>
        <v>18993.09871659157</v>
      </c>
      <c r="K76" s="31">
        <f>J44/J74</f>
        <v>779.6498981544349</v>
      </c>
      <c r="L76" s="31">
        <f>J76+K76</f>
        <v>19772.748614746004</v>
      </c>
    </row>
    <row r="77" spans="2:12" ht="63" customHeight="1">
      <c r="B77" s="3"/>
      <c r="C77" s="81" t="s">
        <v>80</v>
      </c>
      <c r="D77" s="82"/>
      <c r="E77" s="82"/>
      <c r="F77" s="83"/>
      <c r="G77" s="3" t="s">
        <v>81</v>
      </c>
      <c r="H77" s="84" t="s">
        <v>261</v>
      </c>
      <c r="I77" s="85"/>
      <c r="J77" s="3">
        <f>J74*150</f>
        <v>9720600</v>
      </c>
      <c r="K77" s="6">
        <v>0</v>
      </c>
      <c r="L77" s="6">
        <f>J77+K77</f>
        <v>9720600</v>
      </c>
    </row>
    <row r="78" spans="2:12" ht="16.5" customHeight="1">
      <c r="B78" s="4">
        <v>4</v>
      </c>
      <c r="C78" s="77" t="s">
        <v>251</v>
      </c>
      <c r="D78" s="78"/>
      <c r="E78" s="78"/>
      <c r="F78" s="79"/>
      <c r="G78" s="3"/>
      <c r="H78" s="75"/>
      <c r="I78" s="76"/>
      <c r="J78" s="3"/>
      <c r="K78" s="6"/>
      <c r="L78" s="6"/>
    </row>
    <row r="79" spans="2:12" ht="22.5" customHeight="1">
      <c r="B79" s="3"/>
      <c r="C79" s="81" t="s">
        <v>85</v>
      </c>
      <c r="D79" s="82"/>
      <c r="E79" s="82"/>
      <c r="F79" s="83"/>
      <c r="G79" s="3" t="s">
        <v>87</v>
      </c>
      <c r="H79" s="75" t="s">
        <v>88</v>
      </c>
      <c r="I79" s="76"/>
      <c r="J79" s="3">
        <v>150</v>
      </c>
      <c r="K79" s="3">
        <v>150</v>
      </c>
      <c r="L79" s="3">
        <v>150</v>
      </c>
    </row>
    <row r="80" spans="2:12" ht="16.5" customHeight="1" hidden="1">
      <c r="B80" s="3"/>
      <c r="C80" s="75"/>
      <c r="D80" s="112"/>
      <c r="E80" s="112"/>
      <c r="F80" s="76"/>
      <c r="G80" s="3"/>
      <c r="H80" s="75"/>
      <c r="I80" s="76"/>
      <c r="J80" s="3"/>
      <c r="K80" s="6"/>
      <c r="L80" s="33"/>
    </row>
    <row r="81" spans="2:12" ht="18" customHeight="1">
      <c r="B81" s="113" t="s">
        <v>263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2:12" ht="18.75" customHeight="1">
      <c r="B82" s="4">
        <v>1</v>
      </c>
      <c r="C82" s="77" t="s">
        <v>252</v>
      </c>
      <c r="D82" s="78"/>
      <c r="E82" s="78"/>
      <c r="F82" s="79"/>
      <c r="G82" s="3"/>
      <c r="H82" s="75"/>
      <c r="I82" s="76"/>
      <c r="J82" s="3"/>
      <c r="K82" s="31"/>
      <c r="L82" s="34"/>
    </row>
    <row r="83" spans="2:12" ht="50.25" customHeight="1">
      <c r="B83" s="4"/>
      <c r="C83" s="81" t="s">
        <v>225</v>
      </c>
      <c r="D83" s="82"/>
      <c r="E83" s="82"/>
      <c r="F83" s="83"/>
      <c r="G83" s="3" t="s">
        <v>0</v>
      </c>
      <c r="H83" s="75" t="s">
        <v>226</v>
      </c>
      <c r="I83" s="76"/>
      <c r="J83" s="53">
        <f>I45</f>
        <v>0</v>
      </c>
      <c r="K83" s="26">
        <f>J45</f>
        <v>14408916.69</v>
      </c>
      <c r="L83" s="26">
        <f>J83+K83</f>
        <v>14408916.69</v>
      </c>
    </row>
    <row r="84" spans="2:12" ht="33" customHeight="1">
      <c r="B84" s="4"/>
      <c r="C84" s="81" t="s">
        <v>373</v>
      </c>
      <c r="D84" s="82"/>
      <c r="E84" s="82"/>
      <c r="F84" s="83"/>
      <c r="G84" s="3" t="s">
        <v>0</v>
      </c>
      <c r="H84" s="75" t="s">
        <v>88</v>
      </c>
      <c r="I84" s="76"/>
      <c r="J84" s="3">
        <v>0</v>
      </c>
      <c r="K84" s="26">
        <f>235000</f>
        <v>235000</v>
      </c>
      <c r="L84" s="26">
        <f>J84+K84</f>
        <v>235000</v>
      </c>
    </row>
    <row r="85" spans="2:13" ht="37.5" customHeight="1">
      <c r="B85" s="4"/>
      <c r="C85" s="81" t="s">
        <v>374</v>
      </c>
      <c r="D85" s="82"/>
      <c r="E85" s="82"/>
      <c r="F85" s="83"/>
      <c r="G85" s="3" t="s">
        <v>0</v>
      </c>
      <c r="H85" s="75" t="s">
        <v>88</v>
      </c>
      <c r="I85" s="76"/>
      <c r="J85" s="3">
        <v>0</v>
      </c>
      <c r="K85" s="26">
        <f>4427576+1280856+70600+3503808</f>
        <v>9282840</v>
      </c>
      <c r="L85" s="26">
        <f>J85+K85</f>
        <v>9282840</v>
      </c>
      <c r="M85" s="20">
        <f>L84+L85+L86</f>
        <v>14408916.690000001</v>
      </c>
    </row>
    <row r="86" spans="2:14" ht="21" customHeight="1">
      <c r="B86" s="3"/>
      <c r="C86" s="81" t="s">
        <v>375</v>
      </c>
      <c r="D86" s="82"/>
      <c r="E86" s="82"/>
      <c r="F86" s="83"/>
      <c r="G86" s="3" t="s">
        <v>0</v>
      </c>
      <c r="H86" s="75" t="s">
        <v>88</v>
      </c>
      <c r="I86" s="76"/>
      <c r="J86" s="3">
        <v>0</v>
      </c>
      <c r="K86" s="26">
        <f>4427431+463645.69</f>
        <v>4891076.69</v>
      </c>
      <c r="L86" s="26">
        <f>J86+K86</f>
        <v>4891076.69</v>
      </c>
      <c r="M86" s="20">
        <f>J45</f>
        <v>14408916.69</v>
      </c>
      <c r="N86" s="59">
        <f>102900+1177956</f>
        <v>1280856</v>
      </c>
    </row>
    <row r="87" spans="2:13" ht="18" customHeight="1">
      <c r="B87" s="4">
        <v>2</v>
      </c>
      <c r="C87" s="77" t="s">
        <v>249</v>
      </c>
      <c r="D87" s="78"/>
      <c r="E87" s="78"/>
      <c r="F87" s="79"/>
      <c r="G87" s="3"/>
      <c r="H87" s="75"/>
      <c r="I87" s="76"/>
      <c r="J87" s="3"/>
      <c r="K87" s="6"/>
      <c r="L87" s="6"/>
      <c r="M87" s="20">
        <f>M85-M86</f>
        <v>0</v>
      </c>
    </row>
    <row r="88" spans="2:12" ht="18" customHeight="1">
      <c r="B88" s="4"/>
      <c r="C88" s="81" t="s">
        <v>110</v>
      </c>
      <c r="D88" s="82"/>
      <c r="E88" s="82"/>
      <c r="F88" s="83"/>
      <c r="G88" s="3" t="s">
        <v>44</v>
      </c>
      <c r="H88" s="75" t="s">
        <v>88</v>
      </c>
      <c r="I88" s="76"/>
      <c r="J88" s="3">
        <v>0</v>
      </c>
      <c r="K88" s="6">
        <v>1</v>
      </c>
      <c r="L88" s="6">
        <f>J88+K88</f>
        <v>1</v>
      </c>
    </row>
    <row r="89" spans="2:12" ht="33.75" customHeight="1">
      <c r="B89" s="3"/>
      <c r="C89" s="81" t="s">
        <v>92</v>
      </c>
      <c r="D89" s="82"/>
      <c r="E89" s="82"/>
      <c r="F89" s="83"/>
      <c r="G89" s="3" t="s">
        <v>44</v>
      </c>
      <c r="H89" s="75" t="s">
        <v>88</v>
      </c>
      <c r="I89" s="76"/>
      <c r="J89" s="3">
        <v>0</v>
      </c>
      <c r="K89" s="6">
        <f>225+67</f>
        <v>292</v>
      </c>
      <c r="L89" s="6">
        <f>J89+K89</f>
        <v>292</v>
      </c>
    </row>
    <row r="90" spans="2:12" ht="21" customHeight="1">
      <c r="B90" s="3"/>
      <c r="C90" s="81" t="s">
        <v>371</v>
      </c>
      <c r="D90" s="82"/>
      <c r="E90" s="82"/>
      <c r="F90" s="83"/>
      <c r="G90" s="3" t="s">
        <v>44</v>
      </c>
      <c r="H90" s="75" t="s">
        <v>88</v>
      </c>
      <c r="I90" s="76"/>
      <c r="J90" s="3">
        <v>0</v>
      </c>
      <c r="K90" s="6">
        <f>6+2</f>
        <v>8</v>
      </c>
      <c r="L90" s="6">
        <f>J90+K90</f>
        <v>8</v>
      </c>
    </row>
    <row r="91" spans="2:12" ht="17.25" customHeight="1">
      <c r="B91" s="4">
        <v>3</v>
      </c>
      <c r="C91" s="77" t="s">
        <v>250</v>
      </c>
      <c r="D91" s="78"/>
      <c r="E91" s="78"/>
      <c r="F91" s="79"/>
      <c r="G91" s="3"/>
      <c r="H91" s="75"/>
      <c r="I91" s="76"/>
      <c r="J91" s="3"/>
      <c r="K91" s="6"/>
      <c r="L91" s="6"/>
    </row>
    <row r="92" spans="2:12" ht="50.25" customHeight="1">
      <c r="B92" s="4"/>
      <c r="C92" s="81" t="s">
        <v>94</v>
      </c>
      <c r="D92" s="82"/>
      <c r="E92" s="82"/>
      <c r="F92" s="83"/>
      <c r="G92" s="3"/>
      <c r="H92" s="75" t="s">
        <v>88</v>
      </c>
      <c r="I92" s="76"/>
      <c r="J92" s="3">
        <v>0</v>
      </c>
      <c r="K92" s="31">
        <f>K84/K88</f>
        <v>235000</v>
      </c>
      <c r="L92" s="31">
        <f>J92+K92</f>
        <v>235000</v>
      </c>
    </row>
    <row r="93" spans="2:12" ht="51" customHeight="1">
      <c r="B93" s="3"/>
      <c r="C93" s="81" t="s">
        <v>94</v>
      </c>
      <c r="D93" s="82"/>
      <c r="E93" s="82"/>
      <c r="F93" s="83"/>
      <c r="G93" s="3" t="s">
        <v>0</v>
      </c>
      <c r="H93" s="75" t="s">
        <v>88</v>
      </c>
      <c r="I93" s="76"/>
      <c r="J93" s="3">
        <v>0</v>
      </c>
      <c r="K93" s="31">
        <f>K85/K89</f>
        <v>31790.54794520548</v>
      </c>
      <c r="L93" s="31">
        <f>J93+K93</f>
        <v>31790.54794520548</v>
      </c>
    </row>
    <row r="94" spans="2:12" ht="34.5" customHeight="1">
      <c r="B94" s="3"/>
      <c r="C94" s="81" t="s">
        <v>95</v>
      </c>
      <c r="D94" s="82"/>
      <c r="E94" s="82"/>
      <c r="F94" s="83"/>
      <c r="G94" s="3" t="s">
        <v>0</v>
      </c>
      <c r="H94" s="75" t="s">
        <v>88</v>
      </c>
      <c r="I94" s="76"/>
      <c r="J94" s="3">
        <v>0</v>
      </c>
      <c r="K94" s="31">
        <f>K86/K90</f>
        <v>611384.58625</v>
      </c>
      <c r="L94" s="31">
        <f>J94+K94</f>
        <v>611384.58625</v>
      </c>
    </row>
    <row r="95" spans="2:12" ht="15.75" customHeight="1">
      <c r="B95" s="4">
        <v>4</v>
      </c>
      <c r="C95" s="77" t="s">
        <v>251</v>
      </c>
      <c r="D95" s="78"/>
      <c r="E95" s="78"/>
      <c r="F95" s="79"/>
      <c r="G95" s="3"/>
      <c r="H95" s="75"/>
      <c r="I95" s="76"/>
      <c r="J95" s="3"/>
      <c r="K95" s="6"/>
      <c r="L95" s="5"/>
    </row>
    <row r="96" spans="2:17" ht="45" customHeight="1">
      <c r="B96" s="3"/>
      <c r="C96" s="81" t="s">
        <v>96</v>
      </c>
      <c r="D96" s="82"/>
      <c r="E96" s="82"/>
      <c r="F96" s="83"/>
      <c r="G96" s="3" t="s">
        <v>86</v>
      </c>
      <c r="H96" s="75" t="s">
        <v>82</v>
      </c>
      <c r="I96" s="76"/>
      <c r="J96" s="41">
        <v>0</v>
      </c>
      <c r="K96" s="42">
        <v>1</v>
      </c>
      <c r="L96" s="42">
        <f>J96+K96</f>
        <v>1</v>
      </c>
      <c r="Q96" s="11" t="s">
        <v>3</v>
      </c>
    </row>
    <row r="97" spans="2:12" ht="36.75" customHeight="1">
      <c r="B97" s="3"/>
      <c r="C97" s="81" t="s">
        <v>97</v>
      </c>
      <c r="D97" s="82"/>
      <c r="E97" s="82"/>
      <c r="F97" s="83"/>
      <c r="G97" s="6" t="s">
        <v>86</v>
      </c>
      <c r="H97" s="75" t="s">
        <v>82</v>
      </c>
      <c r="I97" s="76"/>
      <c r="J97" s="42">
        <v>0</v>
      </c>
      <c r="K97" s="42">
        <v>1</v>
      </c>
      <c r="L97" s="42">
        <f>J97+K97</f>
        <v>1</v>
      </c>
    </row>
    <row r="98" spans="2:12" ht="18" customHeight="1">
      <c r="B98" s="77" t="s">
        <v>111</v>
      </c>
      <c r="C98" s="78"/>
      <c r="D98" s="78"/>
      <c r="E98" s="78"/>
      <c r="F98" s="78"/>
      <c r="G98" s="78"/>
      <c r="H98" s="78"/>
      <c r="I98" s="78"/>
      <c r="J98" s="78"/>
      <c r="K98" s="78"/>
      <c r="L98" s="79"/>
    </row>
    <row r="99" spans="2:12" ht="18.75" customHeight="1">
      <c r="B99" s="4">
        <v>1</v>
      </c>
      <c r="C99" s="77" t="s">
        <v>252</v>
      </c>
      <c r="D99" s="78"/>
      <c r="E99" s="78"/>
      <c r="F99" s="79"/>
      <c r="G99" s="3"/>
      <c r="H99" s="75"/>
      <c r="I99" s="76"/>
      <c r="J99" s="41"/>
      <c r="K99" s="41"/>
      <c r="L99" s="41"/>
    </row>
    <row r="100" spans="2:12" ht="36.75" customHeight="1">
      <c r="B100" s="3"/>
      <c r="C100" s="81" t="s">
        <v>112</v>
      </c>
      <c r="D100" s="82"/>
      <c r="E100" s="82"/>
      <c r="F100" s="83"/>
      <c r="G100" s="3" t="s">
        <v>0</v>
      </c>
      <c r="H100" s="75" t="s">
        <v>88</v>
      </c>
      <c r="I100" s="76"/>
      <c r="J100" s="54">
        <f>169446+120000+120000+240984+290984+212133+169120</f>
        <v>1322667</v>
      </c>
      <c r="K100" s="45">
        <v>0</v>
      </c>
      <c r="L100" s="54">
        <f>J100</f>
        <v>1322667</v>
      </c>
    </row>
    <row r="101" spans="2:12" ht="18" customHeight="1">
      <c r="B101" s="4">
        <v>2</v>
      </c>
      <c r="C101" s="77" t="s">
        <v>249</v>
      </c>
      <c r="D101" s="78"/>
      <c r="E101" s="78"/>
      <c r="F101" s="79"/>
      <c r="G101" s="3"/>
      <c r="H101" s="75"/>
      <c r="I101" s="76"/>
      <c r="J101" s="41"/>
      <c r="K101" s="45"/>
      <c r="L101" s="45"/>
    </row>
    <row r="102" spans="2:12" ht="36.75" customHeight="1">
      <c r="B102" s="3"/>
      <c r="C102" s="81" t="s">
        <v>113</v>
      </c>
      <c r="D102" s="82"/>
      <c r="E102" s="82"/>
      <c r="F102" s="83"/>
      <c r="G102" s="3" t="s">
        <v>77</v>
      </c>
      <c r="H102" s="75" t="s">
        <v>88</v>
      </c>
      <c r="I102" s="76"/>
      <c r="J102" s="45">
        <v>2100</v>
      </c>
      <c r="K102" s="45">
        <v>0</v>
      </c>
      <c r="L102" s="45">
        <f>J102</f>
        <v>2100</v>
      </c>
    </row>
    <row r="103" spans="2:12" ht="18" customHeight="1">
      <c r="B103" s="4">
        <v>3</v>
      </c>
      <c r="C103" s="77" t="s">
        <v>250</v>
      </c>
      <c r="D103" s="78"/>
      <c r="E103" s="78"/>
      <c r="F103" s="79"/>
      <c r="G103" s="3"/>
      <c r="H103" s="75"/>
      <c r="I103" s="76"/>
      <c r="J103" s="41"/>
      <c r="K103" s="45"/>
      <c r="L103" s="45"/>
    </row>
    <row r="104" spans="2:12" ht="36.75" customHeight="1">
      <c r="B104" s="3"/>
      <c r="C104" s="81" t="s">
        <v>114</v>
      </c>
      <c r="D104" s="82"/>
      <c r="E104" s="82"/>
      <c r="F104" s="83"/>
      <c r="G104" s="3" t="s">
        <v>0</v>
      </c>
      <c r="H104" s="75" t="s">
        <v>88</v>
      </c>
      <c r="I104" s="76"/>
      <c r="J104" s="45">
        <f>J100/J102</f>
        <v>629.8414285714285</v>
      </c>
      <c r="K104" s="45">
        <v>0</v>
      </c>
      <c r="L104" s="45">
        <f>J104</f>
        <v>629.8414285714285</v>
      </c>
    </row>
    <row r="105" spans="2:12" ht="15.75" customHeight="1">
      <c r="B105" s="4">
        <v>4</v>
      </c>
      <c r="C105" s="77" t="s">
        <v>251</v>
      </c>
      <c r="D105" s="78"/>
      <c r="E105" s="78"/>
      <c r="F105" s="79"/>
      <c r="G105" s="3"/>
      <c r="H105" s="75"/>
      <c r="I105" s="76"/>
      <c r="J105" s="41"/>
      <c r="K105" s="41"/>
      <c r="L105" s="41"/>
    </row>
    <row r="106" spans="2:12" ht="52.5" customHeight="1">
      <c r="B106" s="3"/>
      <c r="C106" s="81" t="s">
        <v>376</v>
      </c>
      <c r="D106" s="82"/>
      <c r="E106" s="82"/>
      <c r="F106" s="83"/>
      <c r="G106" s="3" t="s">
        <v>86</v>
      </c>
      <c r="H106" s="75" t="s">
        <v>88</v>
      </c>
      <c r="I106" s="76"/>
      <c r="J106" s="41">
        <v>1</v>
      </c>
      <c r="K106" s="41">
        <v>0</v>
      </c>
      <c r="L106" s="41">
        <v>1</v>
      </c>
    </row>
    <row r="107" ht="16.5" customHeight="1"/>
    <row r="109" spans="2:12" ht="39" customHeight="1">
      <c r="B109" s="111" t="s">
        <v>47</v>
      </c>
      <c r="C109" s="111"/>
      <c r="D109" s="111"/>
      <c r="E109" s="111"/>
      <c r="F109" s="111"/>
      <c r="G109" s="35"/>
      <c r="H109" s="35"/>
      <c r="I109" s="36"/>
      <c r="J109" s="36"/>
      <c r="K109" s="35"/>
      <c r="L109" s="37" t="s">
        <v>48</v>
      </c>
    </row>
    <row r="110" spans="2:12" ht="16.5">
      <c r="B110" s="12"/>
      <c r="C110" s="12"/>
      <c r="D110" s="12"/>
      <c r="E110" s="12"/>
      <c r="F110" s="12"/>
      <c r="G110" s="2"/>
      <c r="H110" s="2"/>
      <c r="I110" s="110" t="s">
        <v>66</v>
      </c>
      <c r="J110" s="110"/>
      <c r="K110" s="2"/>
      <c r="L110" s="38" t="s">
        <v>68</v>
      </c>
    </row>
    <row r="111" spans="2:12" ht="16.5">
      <c r="B111" s="12"/>
      <c r="C111" s="12"/>
      <c r="D111" s="12"/>
      <c r="E111" s="12"/>
      <c r="F111" s="12"/>
      <c r="G111" s="2"/>
      <c r="H111" s="2"/>
      <c r="I111" s="2"/>
      <c r="J111" s="2"/>
      <c r="K111" s="2"/>
      <c r="L111" s="39"/>
    </row>
    <row r="112" spans="2:12" ht="30" customHeight="1">
      <c r="B112" s="86" t="s">
        <v>41</v>
      </c>
      <c r="C112" s="86"/>
      <c r="D112" s="86"/>
      <c r="E112" s="86"/>
      <c r="F112" s="86"/>
      <c r="G112" s="2"/>
      <c r="H112" s="2"/>
      <c r="I112" s="2"/>
      <c r="J112" s="2"/>
      <c r="K112" s="2"/>
      <c r="L112" s="39"/>
    </row>
    <row r="113" spans="2:12" ht="35.25" customHeight="1">
      <c r="B113" s="111" t="s">
        <v>16</v>
      </c>
      <c r="C113" s="111"/>
      <c r="D113" s="111"/>
      <c r="E113" s="111"/>
      <c r="F113" s="111"/>
      <c r="G113" s="35"/>
      <c r="H113" s="35"/>
      <c r="I113" s="36"/>
      <c r="J113" s="36"/>
      <c r="K113" s="35"/>
      <c r="L113" s="37" t="s">
        <v>15</v>
      </c>
    </row>
    <row r="114" spans="7:12" ht="16.5">
      <c r="G114" s="2"/>
      <c r="H114" s="2"/>
      <c r="I114" s="110" t="s">
        <v>66</v>
      </c>
      <c r="J114" s="110"/>
      <c r="K114" s="2"/>
      <c r="L114" s="38" t="s">
        <v>68</v>
      </c>
    </row>
  </sheetData>
  <sheetProtection/>
  <mergeCells count="164">
    <mergeCell ref="C83:F83"/>
    <mergeCell ref="H83:I83"/>
    <mergeCell ref="H89:I89"/>
    <mergeCell ref="H87:I87"/>
    <mergeCell ref="H90:I90"/>
    <mergeCell ref="C88:F88"/>
    <mergeCell ref="H88:I88"/>
    <mergeCell ref="H97:I97"/>
    <mergeCell ref="H91:I91"/>
    <mergeCell ref="H93:I93"/>
    <mergeCell ref="H94:I94"/>
    <mergeCell ref="H95:I95"/>
    <mergeCell ref="H92:I92"/>
    <mergeCell ref="M31:AA31"/>
    <mergeCell ref="B37:C37"/>
    <mergeCell ref="B38:C38"/>
    <mergeCell ref="D37:L37"/>
    <mergeCell ref="D38:L38"/>
    <mergeCell ref="D35:L35"/>
    <mergeCell ref="D36:L36"/>
    <mergeCell ref="B32:L32"/>
    <mergeCell ref="D42:H42"/>
    <mergeCell ref="D43:H43"/>
    <mergeCell ref="B42:C42"/>
    <mergeCell ref="B43:C43"/>
    <mergeCell ref="C61:F61"/>
    <mergeCell ref="H58:I58"/>
    <mergeCell ref="B55:L55"/>
    <mergeCell ref="B44:C44"/>
    <mergeCell ref="D44:H44"/>
    <mergeCell ref="H61:I61"/>
    <mergeCell ref="D16:L16"/>
    <mergeCell ref="D17:L17"/>
    <mergeCell ref="E21:L21"/>
    <mergeCell ref="D18:L18"/>
    <mergeCell ref="D19:L19"/>
    <mergeCell ref="B39:D39"/>
    <mergeCell ref="B29:L29"/>
    <mergeCell ref="B35:C35"/>
    <mergeCell ref="B36:C36"/>
    <mergeCell ref="E39:L39"/>
    <mergeCell ref="B24:L24"/>
    <mergeCell ref="B31:L31"/>
    <mergeCell ref="B22:F22"/>
    <mergeCell ref="H22:I22"/>
    <mergeCell ref="K22:L22"/>
    <mergeCell ref="B23:D23"/>
    <mergeCell ref="C68:F68"/>
    <mergeCell ref="C69:F69"/>
    <mergeCell ref="A13:L13"/>
    <mergeCell ref="B30:L30"/>
    <mergeCell ref="B25:L25"/>
    <mergeCell ref="B26:L26"/>
    <mergeCell ref="B27:L27"/>
    <mergeCell ref="B28:L28"/>
    <mergeCell ref="A14:L14"/>
    <mergeCell ref="E20:L20"/>
    <mergeCell ref="H62:I62"/>
    <mergeCell ref="C76:F76"/>
    <mergeCell ref="C77:F77"/>
    <mergeCell ref="C64:F64"/>
    <mergeCell ref="C65:F65"/>
    <mergeCell ref="C66:F66"/>
    <mergeCell ref="C73:F73"/>
    <mergeCell ref="H63:I63"/>
    <mergeCell ref="C62:F62"/>
    <mergeCell ref="C63:F63"/>
    <mergeCell ref="B45:C45"/>
    <mergeCell ref="B51:I51"/>
    <mergeCell ref="B52:I52"/>
    <mergeCell ref="B53:I53"/>
    <mergeCell ref="B47:H47"/>
    <mergeCell ref="D45:H45"/>
    <mergeCell ref="B46:C46"/>
    <mergeCell ref="B60:L60"/>
    <mergeCell ref="H57:I57"/>
    <mergeCell ref="D46:H46"/>
    <mergeCell ref="C57:F57"/>
    <mergeCell ref="C58:F58"/>
    <mergeCell ref="E59:F59"/>
    <mergeCell ref="B50:I50"/>
    <mergeCell ref="B54:I54"/>
    <mergeCell ref="J7:L7"/>
    <mergeCell ref="C85:F85"/>
    <mergeCell ref="C79:F79"/>
    <mergeCell ref="C80:F80"/>
    <mergeCell ref="C82:F82"/>
    <mergeCell ref="H79:I79"/>
    <mergeCell ref="H80:I80"/>
    <mergeCell ref="B33:L33"/>
    <mergeCell ref="B40:L40"/>
    <mergeCell ref="B48:L48"/>
    <mergeCell ref="J8:L8"/>
    <mergeCell ref="J9:L9"/>
    <mergeCell ref="J10:L10"/>
    <mergeCell ref="J11:L11"/>
    <mergeCell ref="J1:L1"/>
    <mergeCell ref="J2:L2"/>
    <mergeCell ref="J3:L3"/>
    <mergeCell ref="J4:L4"/>
    <mergeCell ref="J5:L5"/>
    <mergeCell ref="J6:L6"/>
    <mergeCell ref="I114:J114"/>
    <mergeCell ref="B109:F109"/>
    <mergeCell ref="H65:I65"/>
    <mergeCell ref="H66:I66"/>
    <mergeCell ref="H73:I73"/>
    <mergeCell ref="H85:I85"/>
    <mergeCell ref="C95:F95"/>
    <mergeCell ref="C96:F96"/>
    <mergeCell ref="C97:F97"/>
    <mergeCell ref="C86:F86"/>
    <mergeCell ref="B113:F113"/>
    <mergeCell ref="I110:J110"/>
    <mergeCell ref="C87:F87"/>
    <mergeCell ref="C89:F89"/>
    <mergeCell ref="H82:I82"/>
    <mergeCell ref="H78:I78"/>
    <mergeCell ref="C90:F90"/>
    <mergeCell ref="C91:F91"/>
    <mergeCell ref="C93:F93"/>
    <mergeCell ref="C94:F94"/>
    <mergeCell ref="C70:F70"/>
    <mergeCell ref="H75:I75"/>
    <mergeCell ref="H76:I76"/>
    <mergeCell ref="C78:F78"/>
    <mergeCell ref="H64:I64"/>
    <mergeCell ref="B112:F112"/>
    <mergeCell ref="C75:F75"/>
    <mergeCell ref="H77:I77"/>
    <mergeCell ref="C74:F74"/>
    <mergeCell ref="C67:F67"/>
    <mergeCell ref="H67:I67"/>
    <mergeCell ref="H68:I68"/>
    <mergeCell ref="H69:I69"/>
    <mergeCell ref="H70:I70"/>
    <mergeCell ref="H71:I71"/>
    <mergeCell ref="H72:I72"/>
    <mergeCell ref="C101:F101"/>
    <mergeCell ref="C84:F84"/>
    <mergeCell ref="C71:F71"/>
    <mergeCell ref="C72:F72"/>
    <mergeCell ref="B81:L81"/>
    <mergeCell ref="H86:I86"/>
    <mergeCell ref="H84:I84"/>
    <mergeCell ref="H74:I74"/>
    <mergeCell ref="C92:F92"/>
    <mergeCell ref="H96:I96"/>
    <mergeCell ref="H99:I99"/>
    <mergeCell ref="H103:I103"/>
    <mergeCell ref="H105:I105"/>
    <mergeCell ref="B98:L98"/>
    <mergeCell ref="H100:I100"/>
    <mergeCell ref="H102:I102"/>
    <mergeCell ref="H101:I101"/>
    <mergeCell ref="C102:F102"/>
    <mergeCell ref="C99:F99"/>
    <mergeCell ref="C100:F100"/>
    <mergeCell ref="C106:F106"/>
    <mergeCell ref="H104:I104"/>
    <mergeCell ref="H106:I106"/>
    <mergeCell ref="C103:F103"/>
    <mergeCell ref="C104:F104"/>
    <mergeCell ref="C105:F105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4"/>
  <sheetViews>
    <sheetView view="pageBreakPreview" zoomScale="70" zoomScaleNormal="60" zoomScaleSheetLayoutView="70" zoomScalePageLayoutView="0" workbookViewId="0" topLeftCell="A4">
      <selection activeCell="B31" sqref="B31:L31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231</v>
      </c>
      <c r="K11" s="107"/>
      <c r="L11" s="107"/>
    </row>
    <row r="12" ht="15" customHeight="1"/>
    <row r="13" spans="1:12" ht="18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18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18.7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19.5" customHeight="1">
      <c r="A20" s="13" t="s">
        <v>23</v>
      </c>
      <c r="B20" s="14" t="s">
        <v>117</v>
      </c>
      <c r="C20" s="15"/>
      <c r="D20" s="14" t="s">
        <v>101</v>
      </c>
      <c r="E20" s="97" t="s">
        <v>116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4.7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826812</v>
      </c>
      <c r="H22" s="86" t="s">
        <v>241</v>
      </c>
      <c r="I22" s="86"/>
      <c r="J22" s="65">
        <v>826812</v>
      </c>
      <c r="K22" s="103" t="s">
        <v>242</v>
      </c>
      <c r="L22" s="103"/>
    </row>
    <row r="23" spans="2:13" ht="15.75" customHeight="1">
      <c r="B23" s="102">
        <v>0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27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34.5" customHeight="1">
      <c r="A27" s="15"/>
      <c r="B27" s="93" t="s">
        <v>243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244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9.5" customHeight="1">
      <c r="A29" s="15"/>
      <c r="B29" s="93" t="s">
        <v>253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3" ht="17.25" customHeight="1">
      <c r="A30" s="15"/>
      <c r="B30" s="93" t="s">
        <v>337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1"/>
    </row>
    <row r="31" spans="1:27" ht="18.75" customHeight="1">
      <c r="A31" s="15" t="s">
        <v>31</v>
      </c>
      <c r="B31" s="86" t="s">
        <v>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2:12" ht="17.25" customHeight="1">
      <c r="B32" s="100" t="s">
        <v>128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8.75" customHeight="1">
      <c r="A33" s="15" t="s">
        <v>33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ht="19.5" customHeight="1"/>
    <row r="35" spans="2:12" ht="16.5" customHeight="1">
      <c r="B35" s="80" t="s">
        <v>34</v>
      </c>
      <c r="C35" s="80"/>
      <c r="D35" s="80" t="s">
        <v>53</v>
      </c>
      <c r="E35" s="80"/>
      <c r="F35" s="80"/>
      <c r="G35" s="80"/>
      <c r="H35" s="80"/>
      <c r="I35" s="80"/>
      <c r="J35" s="80"/>
      <c r="K35" s="80"/>
      <c r="L35" s="80"/>
    </row>
    <row r="36" spans="2:12" ht="18" customHeight="1">
      <c r="B36" s="94">
        <v>1</v>
      </c>
      <c r="C36" s="94"/>
      <c r="D36" s="95" t="s">
        <v>118</v>
      </c>
      <c r="E36" s="95"/>
      <c r="F36" s="95"/>
      <c r="G36" s="95"/>
      <c r="H36" s="95"/>
      <c r="I36" s="95"/>
      <c r="J36" s="95"/>
      <c r="K36" s="95"/>
      <c r="L36" s="95"/>
    </row>
    <row r="37" spans="2:12" ht="27" customHeight="1" hidden="1">
      <c r="B37" s="94"/>
      <c r="C37" s="94"/>
      <c r="D37" s="95"/>
      <c r="E37" s="95"/>
      <c r="F37" s="95"/>
      <c r="G37" s="95"/>
      <c r="H37" s="95"/>
      <c r="I37" s="95"/>
      <c r="J37" s="95"/>
      <c r="K37" s="95"/>
      <c r="L37" s="95"/>
    </row>
    <row r="38" spans="2:12" ht="18.75" customHeight="1" hidden="1">
      <c r="B38" s="94"/>
      <c r="C38" s="94"/>
      <c r="D38" s="95"/>
      <c r="E38" s="95"/>
      <c r="F38" s="95"/>
      <c r="G38" s="95"/>
      <c r="H38" s="95"/>
      <c r="I38" s="95"/>
      <c r="J38" s="95"/>
      <c r="K38" s="95"/>
      <c r="L38" s="95"/>
    </row>
    <row r="39" spans="2:12" ht="18.75" customHeight="1" hidden="1">
      <c r="B39" s="94"/>
      <c r="C39" s="94"/>
      <c r="D39" s="94"/>
      <c r="E39" s="105"/>
      <c r="F39" s="105"/>
      <c r="G39" s="105"/>
      <c r="H39" s="105"/>
      <c r="I39" s="105"/>
      <c r="J39" s="105"/>
      <c r="K39" s="105"/>
      <c r="L39" s="105"/>
    </row>
    <row r="40" ht="6" customHeight="1"/>
    <row r="41" spans="1:12" ht="18.75" customHeight="1">
      <c r="A41" s="15" t="s">
        <v>35</v>
      </c>
      <c r="B41" s="86" t="s">
        <v>54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ht="12" customHeight="1">
      <c r="L42" s="22" t="s">
        <v>0</v>
      </c>
    </row>
    <row r="43" spans="1:12" ht="31.5" customHeight="1">
      <c r="A43" s="23"/>
      <c r="B43" s="80" t="s">
        <v>34</v>
      </c>
      <c r="C43" s="80"/>
      <c r="D43" s="87" t="s">
        <v>56</v>
      </c>
      <c r="E43" s="88"/>
      <c r="F43" s="88"/>
      <c r="G43" s="88"/>
      <c r="H43" s="89"/>
      <c r="I43" s="5" t="s">
        <v>36</v>
      </c>
      <c r="J43" s="5" t="s">
        <v>37</v>
      </c>
      <c r="K43" s="10" t="s">
        <v>57</v>
      </c>
      <c r="L43" s="5" t="s">
        <v>58</v>
      </c>
    </row>
    <row r="44" spans="2:12" ht="8.25" customHeight="1">
      <c r="B44" s="96">
        <v>1</v>
      </c>
      <c r="C44" s="96"/>
      <c r="D44" s="90">
        <v>2</v>
      </c>
      <c r="E44" s="91"/>
      <c r="F44" s="91"/>
      <c r="G44" s="91"/>
      <c r="H44" s="92"/>
      <c r="I44" s="25">
        <v>3</v>
      </c>
      <c r="J44" s="25">
        <v>4</v>
      </c>
      <c r="K44" s="25">
        <v>5</v>
      </c>
      <c r="L44" s="25">
        <v>6</v>
      </c>
    </row>
    <row r="45" spans="2:12" ht="21.75" customHeight="1">
      <c r="B45" s="94">
        <v>1</v>
      </c>
      <c r="C45" s="94"/>
      <c r="D45" s="81" t="s">
        <v>264</v>
      </c>
      <c r="E45" s="82"/>
      <c r="F45" s="82"/>
      <c r="G45" s="82"/>
      <c r="H45" s="83"/>
      <c r="I45" s="26">
        <v>826812</v>
      </c>
      <c r="J45" s="26">
        <v>0</v>
      </c>
      <c r="K45" s="27">
        <v>0</v>
      </c>
      <c r="L45" s="26">
        <f>I45+J45</f>
        <v>826812</v>
      </c>
    </row>
    <row r="46" spans="2:12" ht="20.25" customHeight="1" hidden="1">
      <c r="B46" s="94"/>
      <c r="C46" s="94"/>
      <c r="D46" s="81"/>
      <c r="E46" s="82"/>
      <c r="F46" s="82"/>
      <c r="G46" s="82"/>
      <c r="H46" s="83"/>
      <c r="I46" s="26">
        <v>0</v>
      </c>
      <c r="J46" s="26">
        <v>0</v>
      </c>
      <c r="K46" s="27">
        <f>J46</f>
        <v>0</v>
      </c>
      <c r="L46" s="26">
        <f>I46+J46</f>
        <v>0</v>
      </c>
    </row>
    <row r="47" spans="2:12" ht="20.25" customHeight="1" hidden="1">
      <c r="B47" s="94"/>
      <c r="C47" s="94"/>
      <c r="D47" s="81"/>
      <c r="E47" s="82"/>
      <c r="F47" s="82"/>
      <c r="G47" s="82"/>
      <c r="H47" s="83"/>
      <c r="I47" s="43">
        <v>0</v>
      </c>
      <c r="J47" s="43">
        <v>0</v>
      </c>
      <c r="K47" s="44">
        <v>0</v>
      </c>
      <c r="L47" s="26">
        <f>I47+J47</f>
        <v>0</v>
      </c>
    </row>
    <row r="48" spans="2:12" ht="21" customHeight="1">
      <c r="B48" s="72" t="s">
        <v>2</v>
      </c>
      <c r="C48" s="73"/>
      <c r="D48" s="73"/>
      <c r="E48" s="73"/>
      <c r="F48" s="73"/>
      <c r="G48" s="73"/>
      <c r="H48" s="74"/>
      <c r="I48" s="28">
        <f>SUM(I45:I47)</f>
        <v>826812</v>
      </c>
      <c r="J48" s="28">
        <f>SUM(J45:J47)</f>
        <v>0</v>
      </c>
      <c r="K48" s="28">
        <f>SUM(K45:K47)</f>
        <v>0</v>
      </c>
      <c r="L48" s="28">
        <f>I48+J48</f>
        <v>826812</v>
      </c>
    </row>
    <row r="49" ht="9.75" customHeight="1"/>
    <row r="50" spans="1:12" ht="21" customHeight="1">
      <c r="A50" s="15" t="s">
        <v>38</v>
      </c>
      <c r="B50" s="86" t="s">
        <v>246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ht="14.25" customHeight="1">
      <c r="L51" s="22" t="s">
        <v>0</v>
      </c>
    </row>
    <row r="52" spans="2:12" ht="18" customHeight="1">
      <c r="B52" s="87" t="s">
        <v>63</v>
      </c>
      <c r="C52" s="88"/>
      <c r="D52" s="88"/>
      <c r="E52" s="88"/>
      <c r="F52" s="88"/>
      <c r="G52" s="88"/>
      <c r="H52" s="88"/>
      <c r="I52" s="89"/>
      <c r="J52" s="5" t="s">
        <v>36</v>
      </c>
      <c r="K52" s="5" t="s">
        <v>37</v>
      </c>
      <c r="L52" s="5" t="s">
        <v>58</v>
      </c>
    </row>
    <row r="53" spans="2:12" ht="7.5" customHeight="1">
      <c r="B53" s="90">
        <v>1</v>
      </c>
      <c r="C53" s="91"/>
      <c r="D53" s="91"/>
      <c r="E53" s="91"/>
      <c r="F53" s="91"/>
      <c r="G53" s="91"/>
      <c r="H53" s="91"/>
      <c r="I53" s="92"/>
      <c r="J53" s="25">
        <v>2</v>
      </c>
      <c r="K53" s="25">
        <v>3</v>
      </c>
      <c r="L53" s="25">
        <v>4</v>
      </c>
    </row>
    <row r="54" spans="2:12" ht="18.75" customHeight="1">
      <c r="B54" s="75" t="s">
        <v>119</v>
      </c>
      <c r="C54" s="112"/>
      <c r="D54" s="112"/>
      <c r="E54" s="112"/>
      <c r="F54" s="112"/>
      <c r="G54" s="112"/>
      <c r="H54" s="112"/>
      <c r="I54" s="76"/>
      <c r="J54" s="26" t="s">
        <v>119</v>
      </c>
      <c r="K54" s="26" t="s">
        <v>119</v>
      </c>
      <c r="L54" s="28" t="s">
        <v>119</v>
      </c>
    </row>
    <row r="55" spans="2:12" ht="19.5" customHeight="1" hidden="1">
      <c r="B55" s="81"/>
      <c r="C55" s="82"/>
      <c r="D55" s="82"/>
      <c r="E55" s="82"/>
      <c r="F55" s="82"/>
      <c r="G55" s="82"/>
      <c r="H55" s="82"/>
      <c r="I55" s="83"/>
      <c r="J55" s="26"/>
      <c r="K55" s="26"/>
      <c r="L55" s="28"/>
    </row>
    <row r="56" ht="7.5" customHeight="1"/>
    <row r="57" spans="1:12" ht="21.75" customHeight="1">
      <c r="A57" s="15" t="s">
        <v>39</v>
      </c>
      <c r="B57" s="86" t="s">
        <v>64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ht="14.25" customHeight="1">
      <c r="L58" s="22" t="s">
        <v>0</v>
      </c>
    </row>
    <row r="59" spans="2:12" ht="38.25" customHeight="1">
      <c r="B59" s="4" t="s">
        <v>34</v>
      </c>
      <c r="C59" s="87" t="s">
        <v>65</v>
      </c>
      <c r="D59" s="88"/>
      <c r="E59" s="88"/>
      <c r="F59" s="89"/>
      <c r="G59" s="4" t="s">
        <v>40</v>
      </c>
      <c r="H59" s="87" t="s">
        <v>60</v>
      </c>
      <c r="I59" s="89"/>
      <c r="J59" s="5" t="s">
        <v>36</v>
      </c>
      <c r="K59" s="5" t="s">
        <v>37</v>
      </c>
      <c r="L59" s="5" t="s">
        <v>58</v>
      </c>
    </row>
    <row r="60" spans="2:12" ht="8.25" customHeight="1">
      <c r="B60" s="24">
        <v>1</v>
      </c>
      <c r="C60" s="90">
        <v>2</v>
      </c>
      <c r="D60" s="91"/>
      <c r="E60" s="91"/>
      <c r="F60" s="92"/>
      <c r="G60" s="24">
        <v>3</v>
      </c>
      <c r="H60" s="90">
        <v>4</v>
      </c>
      <c r="I60" s="92"/>
      <c r="J60" s="24">
        <v>5</v>
      </c>
      <c r="K60" s="25">
        <v>6</v>
      </c>
      <c r="L60" s="25">
        <v>7</v>
      </c>
    </row>
    <row r="61" spans="2:12" ht="17.25" hidden="1">
      <c r="B61" s="29"/>
      <c r="C61" s="29">
        <v>1011010</v>
      </c>
      <c r="D61" s="29"/>
      <c r="E61" s="99"/>
      <c r="F61" s="99"/>
      <c r="G61" s="30"/>
      <c r="H61" s="30"/>
      <c r="I61" s="30"/>
      <c r="J61" s="30"/>
      <c r="K61" s="30"/>
      <c r="L61" s="30"/>
    </row>
    <row r="62" spans="2:12" ht="27" customHeight="1">
      <c r="B62" s="77" t="s">
        <v>106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 ht="18" customHeight="1">
      <c r="B63" s="4">
        <v>1</v>
      </c>
      <c r="C63" s="77" t="s">
        <v>252</v>
      </c>
      <c r="D63" s="78"/>
      <c r="E63" s="78"/>
      <c r="F63" s="79"/>
      <c r="G63" s="3"/>
      <c r="H63" s="75"/>
      <c r="I63" s="76"/>
      <c r="J63" s="3"/>
      <c r="K63" s="6"/>
      <c r="L63" s="6"/>
    </row>
    <row r="64" spans="2:12" ht="34.5" customHeight="1">
      <c r="B64" s="4"/>
      <c r="C64" s="81" t="s">
        <v>265</v>
      </c>
      <c r="D64" s="82"/>
      <c r="E64" s="82"/>
      <c r="F64" s="83"/>
      <c r="G64" s="3" t="s">
        <v>44</v>
      </c>
      <c r="H64" s="84" t="s">
        <v>257</v>
      </c>
      <c r="I64" s="85"/>
      <c r="J64" s="3">
        <v>1</v>
      </c>
      <c r="K64" s="3">
        <v>0</v>
      </c>
      <c r="L64" s="3">
        <v>1</v>
      </c>
    </row>
    <row r="65" spans="2:12" ht="32.25" customHeight="1">
      <c r="B65" s="3"/>
      <c r="C65" s="81" t="s">
        <v>109</v>
      </c>
      <c r="D65" s="82"/>
      <c r="E65" s="82"/>
      <c r="F65" s="83"/>
      <c r="G65" s="3" t="s">
        <v>44</v>
      </c>
      <c r="H65" s="84" t="s">
        <v>257</v>
      </c>
      <c r="I65" s="85"/>
      <c r="J65" s="3">
        <v>4</v>
      </c>
      <c r="K65" s="3">
        <v>0</v>
      </c>
      <c r="L65" s="6">
        <v>4</v>
      </c>
    </row>
    <row r="66" spans="2:12" ht="31.5" customHeight="1">
      <c r="B66" s="3"/>
      <c r="C66" s="81" t="s">
        <v>228</v>
      </c>
      <c r="D66" s="82"/>
      <c r="E66" s="82"/>
      <c r="F66" s="83"/>
      <c r="G66" s="3" t="s">
        <v>44</v>
      </c>
      <c r="H66" s="84" t="s">
        <v>146</v>
      </c>
      <c r="I66" s="85"/>
      <c r="J66" s="3">
        <v>5.58</v>
      </c>
      <c r="K66" s="6">
        <v>0</v>
      </c>
      <c r="L66" s="6">
        <f>J66</f>
        <v>5.58</v>
      </c>
    </row>
    <row r="67" spans="2:12" ht="17.25" customHeight="1">
      <c r="B67" s="3"/>
      <c r="C67" s="81" t="s">
        <v>267</v>
      </c>
      <c r="D67" s="82"/>
      <c r="E67" s="82"/>
      <c r="F67" s="83"/>
      <c r="G67" s="3" t="s">
        <v>44</v>
      </c>
      <c r="H67" s="84" t="s">
        <v>146</v>
      </c>
      <c r="I67" s="85"/>
      <c r="J67" s="3">
        <v>5.58</v>
      </c>
      <c r="K67" s="6">
        <v>0</v>
      </c>
      <c r="L67" s="6">
        <f>J67</f>
        <v>5.58</v>
      </c>
    </row>
    <row r="68" spans="2:12" ht="20.25" customHeight="1">
      <c r="B68" s="4">
        <v>2</v>
      </c>
      <c r="C68" s="77" t="s">
        <v>249</v>
      </c>
      <c r="D68" s="78"/>
      <c r="E68" s="78"/>
      <c r="F68" s="79"/>
      <c r="G68" s="3"/>
      <c r="H68" s="75"/>
      <c r="I68" s="76"/>
      <c r="J68" s="3"/>
      <c r="K68" s="6"/>
      <c r="L68" s="6"/>
    </row>
    <row r="69" spans="2:12" ht="19.5" customHeight="1">
      <c r="B69" s="3"/>
      <c r="C69" s="81" t="s">
        <v>227</v>
      </c>
      <c r="D69" s="82"/>
      <c r="E69" s="82"/>
      <c r="F69" s="83"/>
      <c r="G69" s="3" t="s">
        <v>77</v>
      </c>
      <c r="H69" s="84" t="s">
        <v>268</v>
      </c>
      <c r="I69" s="85"/>
      <c r="J69" s="3">
        <v>100</v>
      </c>
      <c r="K69" s="6">
        <v>0</v>
      </c>
      <c r="L69" s="32">
        <f>J69+K69</f>
        <v>100</v>
      </c>
    </row>
    <row r="70" spans="2:12" ht="18" customHeight="1">
      <c r="B70" s="4">
        <v>3</v>
      </c>
      <c r="C70" s="77" t="s">
        <v>250</v>
      </c>
      <c r="D70" s="78"/>
      <c r="E70" s="78"/>
      <c r="F70" s="79"/>
      <c r="G70" s="3"/>
      <c r="H70" s="75"/>
      <c r="I70" s="76"/>
      <c r="J70" s="3"/>
      <c r="K70" s="6"/>
      <c r="L70" s="6"/>
    </row>
    <row r="71" spans="2:12" ht="20.25" customHeight="1">
      <c r="B71" s="3"/>
      <c r="C71" s="81" t="s">
        <v>79</v>
      </c>
      <c r="D71" s="82"/>
      <c r="E71" s="82"/>
      <c r="F71" s="83"/>
      <c r="G71" s="3" t="s">
        <v>0</v>
      </c>
      <c r="H71" s="75" t="s">
        <v>82</v>
      </c>
      <c r="I71" s="76"/>
      <c r="J71" s="40">
        <f>I45/J69</f>
        <v>8268.12</v>
      </c>
      <c r="K71" s="31">
        <f>J45/J69</f>
        <v>0</v>
      </c>
      <c r="L71" s="31">
        <f>J71+K71</f>
        <v>8268.12</v>
      </c>
    </row>
    <row r="72" spans="2:12" ht="63" customHeight="1">
      <c r="B72" s="3"/>
      <c r="C72" s="81" t="s">
        <v>80</v>
      </c>
      <c r="D72" s="82"/>
      <c r="E72" s="82"/>
      <c r="F72" s="83"/>
      <c r="G72" s="3" t="s">
        <v>81</v>
      </c>
      <c r="H72" s="84" t="s">
        <v>261</v>
      </c>
      <c r="I72" s="85"/>
      <c r="J72" s="3">
        <f>J69*140</f>
        <v>14000</v>
      </c>
      <c r="K72" s="6">
        <v>0</v>
      </c>
      <c r="L72" s="6">
        <f>J72+K72</f>
        <v>14000</v>
      </c>
    </row>
    <row r="73" spans="2:12" ht="19.5" customHeight="1">
      <c r="B73" s="4">
        <v>4</v>
      </c>
      <c r="C73" s="77" t="s">
        <v>251</v>
      </c>
      <c r="D73" s="78"/>
      <c r="E73" s="78"/>
      <c r="F73" s="79"/>
      <c r="G73" s="3"/>
      <c r="H73" s="75"/>
      <c r="I73" s="76"/>
      <c r="J73" s="3"/>
      <c r="K73" s="6"/>
      <c r="L73" s="6"/>
    </row>
    <row r="74" spans="2:12" ht="22.5" customHeight="1">
      <c r="B74" s="3"/>
      <c r="C74" s="81" t="s">
        <v>85</v>
      </c>
      <c r="D74" s="82"/>
      <c r="E74" s="82"/>
      <c r="F74" s="83"/>
      <c r="G74" s="3" t="s">
        <v>87</v>
      </c>
      <c r="H74" s="75" t="s">
        <v>88</v>
      </c>
      <c r="I74" s="76"/>
      <c r="J74" s="46">
        <v>140</v>
      </c>
      <c r="K74" s="46">
        <v>140</v>
      </c>
      <c r="L74" s="3">
        <v>140</v>
      </c>
    </row>
    <row r="75" spans="2:12" ht="16.5" customHeight="1" hidden="1">
      <c r="B75" s="3"/>
      <c r="C75" s="75"/>
      <c r="D75" s="112"/>
      <c r="E75" s="112"/>
      <c r="F75" s="76"/>
      <c r="G75" s="3"/>
      <c r="H75" s="75"/>
      <c r="I75" s="76"/>
      <c r="J75" s="3"/>
      <c r="K75" s="6"/>
      <c r="L75" s="33"/>
    </row>
    <row r="76" ht="16.5" customHeight="1" hidden="1"/>
    <row r="77" ht="16.5" hidden="1"/>
    <row r="79" spans="2:12" ht="84.75" customHeight="1">
      <c r="B79" s="111" t="s">
        <v>47</v>
      </c>
      <c r="C79" s="111"/>
      <c r="D79" s="111"/>
      <c r="E79" s="111"/>
      <c r="F79" s="111"/>
      <c r="G79" s="35"/>
      <c r="H79" s="35"/>
      <c r="I79" s="36"/>
      <c r="J79" s="36"/>
      <c r="K79" s="35"/>
      <c r="L79" s="37" t="s">
        <v>48</v>
      </c>
    </row>
    <row r="80" spans="2:12" ht="16.5">
      <c r="B80" s="12"/>
      <c r="C80" s="12"/>
      <c r="D80" s="12"/>
      <c r="E80" s="12"/>
      <c r="F80" s="12"/>
      <c r="G80" s="2"/>
      <c r="H80" s="2"/>
      <c r="I80" s="110" t="s">
        <v>66</v>
      </c>
      <c r="J80" s="110"/>
      <c r="K80" s="2"/>
      <c r="L80" s="38" t="s">
        <v>68</v>
      </c>
    </row>
    <row r="81" spans="2:12" ht="16.5">
      <c r="B81" s="12"/>
      <c r="C81" s="12"/>
      <c r="D81" s="12"/>
      <c r="E81" s="12"/>
      <c r="F81" s="12"/>
      <c r="G81" s="2"/>
      <c r="H81" s="2"/>
      <c r="I81" s="2"/>
      <c r="J81" s="2"/>
      <c r="K81" s="2"/>
      <c r="L81" s="39"/>
    </row>
    <row r="82" spans="2:12" ht="45.75" customHeight="1">
      <c r="B82" s="86" t="s">
        <v>41</v>
      </c>
      <c r="C82" s="86"/>
      <c r="D82" s="86"/>
      <c r="E82" s="86"/>
      <c r="F82" s="86"/>
      <c r="G82" s="2"/>
      <c r="H82" s="2"/>
      <c r="I82" s="2"/>
      <c r="J82" s="2"/>
      <c r="K82" s="2"/>
      <c r="L82" s="39"/>
    </row>
    <row r="83" spans="2:12" ht="35.25" customHeight="1">
      <c r="B83" s="111" t="s">
        <v>16</v>
      </c>
      <c r="C83" s="111"/>
      <c r="D83" s="111"/>
      <c r="E83" s="111"/>
      <c r="F83" s="111"/>
      <c r="G83" s="35"/>
      <c r="H83" s="35"/>
      <c r="I83" s="36"/>
      <c r="J83" s="36"/>
      <c r="K83" s="35"/>
      <c r="L83" s="37" t="s">
        <v>15</v>
      </c>
    </row>
    <row r="84" spans="7:12" ht="16.5">
      <c r="G84" s="2"/>
      <c r="H84" s="2"/>
      <c r="I84" s="110" t="s">
        <v>66</v>
      </c>
      <c r="J84" s="110"/>
      <c r="K84" s="2"/>
      <c r="L84" s="38" t="s">
        <v>68</v>
      </c>
    </row>
  </sheetData>
  <sheetProtection/>
  <mergeCells count="99">
    <mergeCell ref="I84:J84"/>
    <mergeCell ref="B33:L33"/>
    <mergeCell ref="C66:F66"/>
    <mergeCell ref="H66:I66"/>
    <mergeCell ref="B62:L62"/>
    <mergeCell ref="H71:I71"/>
    <mergeCell ref="C73:F73"/>
    <mergeCell ref="H70:I70"/>
    <mergeCell ref="J1:L1"/>
    <mergeCell ref="J2:L2"/>
    <mergeCell ref="J3:L3"/>
    <mergeCell ref="J4:L4"/>
    <mergeCell ref="H73:I73"/>
    <mergeCell ref="C70:F70"/>
    <mergeCell ref="B79:F79"/>
    <mergeCell ref="H68:I68"/>
    <mergeCell ref="B82:F82"/>
    <mergeCell ref="B83:F83"/>
    <mergeCell ref="I80:J80"/>
    <mergeCell ref="C75:F75"/>
    <mergeCell ref="H74:I74"/>
    <mergeCell ref="H75:I75"/>
    <mergeCell ref="C71:F71"/>
    <mergeCell ref="C72:F72"/>
    <mergeCell ref="C68:F68"/>
    <mergeCell ref="H59:I59"/>
    <mergeCell ref="C74:F74"/>
    <mergeCell ref="J8:L8"/>
    <mergeCell ref="J9:L9"/>
    <mergeCell ref="J10:L10"/>
    <mergeCell ref="J11:L11"/>
    <mergeCell ref="B41:L41"/>
    <mergeCell ref="H65:I65"/>
    <mergeCell ref="B46:C46"/>
    <mergeCell ref="B53:I53"/>
    <mergeCell ref="B54:I54"/>
    <mergeCell ref="B55:I55"/>
    <mergeCell ref="H72:I72"/>
    <mergeCell ref="D47:H47"/>
    <mergeCell ref="C59:F59"/>
    <mergeCell ref="C60:F60"/>
    <mergeCell ref="E61:F61"/>
    <mergeCell ref="B22:F22"/>
    <mergeCell ref="D35:L35"/>
    <mergeCell ref="J5:L5"/>
    <mergeCell ref="J6:L6"/>
    <mergeCell ref="J7:L7"/>
    <mergeCell ref="H64:I64"/>
    <mergeCell ref="C64:F64"/>
    <mergeCell ref="B52:I52"/>
    <mergeCell ref="B48:H48"/>
    <mergeCell ref="B50:L50"/>
    <mergeCell ref="D46:H46"/>
    <mergeCell ref="H69:I69"/>
    <mergeCell ref="B47:C47"/>
    <mergeCell ref="B28:L28"/>
    <mergeCell ref="A14:L14"/>
    <mergeCell ref="E20:L20"/>
    <mergeCell ref="D16:L16"/>
    <mergeCell ref="E39:L39"/>
    <mergeCell ref="D19:L19"/>
    <mergeCell ref="B32:L32"/>
    <mergeCell ref="D18:L18"/>
    <mergeCell ref="H22:I22"/>
    <mergeCell ref="C69:F69"/>
    <mergeCell ref="B45:C45"/>
    <mergeCell ref="D45:H45"/>
    <mergeCell ref="B24:L24"/>
    <mergeCell ref="B31:L31"/>
    <mergeCell ref="B39:D39"/>
    <mergeCell ref="B35:C35"/>
    <mergeCell ref="B36:C36"/>
    <mergeCell ref="B57:L57"/>
    <mergeCell ref="H63:I63"/>
    <mergeCell ref="A13:L13"/>
    <mergeCell ref="B30:L30"/>
    <mergeCell ref="B25:L25"/>
    <mergeCell ref="B26:L26"/>
    <mergeCell ref="B27:L27"/>
    <mergeCell ref="B29:L29"/>
    <mergeCell ref="D17:L17"/>
    <mergeCell ref="E21:L21"/>
    <mergeCell ref="M31:AA31"/>
    <mergeCell ref="B37:C37"/>
    <mergeCell ref="B38:C38"/>
    <mergeCell ref="D37:L37"/>
    <mergeCell ref="D38:L38"/>
    <mergeCell ref="D43:H43"/>
    <mergeCell ref="B43:C43"/>
    <mergeCell ref="D36:L36"/>
    <mergeCell ref="C65:F65"/>
    <mergeCell ref="K22:L22"/>
    <mergeCell ref="B23:D23"/>
    <mergeCell ref="C67:F67"/>
    <mergeCell ref="H67:I67"/>
    <mergeCell ref="D44:H44"/>
    <mergeCell ref="B44:C44"/>
    <mergeCell ref="C63:F63"/>
    <mergeCell ref="H60:I60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9"/>
  <sheetViews>
    <sheetView view="pageBreakPreview" zoomScale="70" zoomScaleNormal="60" zoomScaleSheetLayoutView="70" zoomScalePageLayoutView="0" workbookViewId="0" topLeftCell="A9">
      <selection activeCell="B31" sqref="B31:L31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8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18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18.7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22.5" customHeight="1">
      <c r="A20" s="13" t="s">
        <v>23</v>
      </c>
      <c r="B20" s="14" t="s">
        <v>120</v>
      </c>
      <c r="C20" s="15"/>
      <c r="D20" s="14" t="s">
        <v>121</v>
      </c>
      <c r="E20" s="97" t="s">
        <v>122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0.2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57894286</v>
      </c>
      <c r="H22" s="86" t="s">
        <v>241</v>
      </c>
      <c r="I22" s="86"/>
      <c r="J22" s="65">
        <v>57606520</v>
      </c>
      <c r="K22" s="103" t="s">
        <v>242</v>
      </c>
      <c r="L22" s="103"/>
    </row>
    <row r="23" spans="2:13" ht="15.75" customHeight="1">
      <c r="B23" s="102">
        <v>287766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21.75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34.5" customHeight="1">
      <c r="A27" s="15"/>
      <c r="B27" s="93" t="s">
        <v>243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244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9.5" customHeight="1">
      <c r="A29" s="15"/>
      <c r="B29" s="93" t="s">
        <v>253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3" ht="33" customHeight="1">
      <c r="A30" s="15"/>
      <c r="B30" s="93" t="s">
        <v>355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1"/>
    </row>
    <row r="31" spans="1:27" ht="18.75" customHeight="1">
      <c r="A31" s="15" t="s">
        <v>31</v>
      </c>
      <c r="B31" s="86" t="s">
        <v>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2:12" ht="17.25" customHeight="1">
      <c r="B32" s="100" t="s">
        <v>129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8.75" customHeight="1">
      <c r="A33" s="15" t="s">
        <v>33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ht="8.25" customHeight="1"/>
    <row r="35" spans="2:12" ht="17.25" customHeight="1">
      <c r="B35" s="80" t="s">
        <v>34</v>
      </c>
      <c r="C35" s="80"/>
      <c r="D35" s="80" t="s">
        <v>53</v>
      </c>
      <c r="E35" s="80"/>
      <c r="F35" s="80"/>
      <c r="G35" s="80"/>
      <c r="H35" s="80"/>
      <c r="I35" s="80"/>
      <c r="J35" s="80"/>
      <c r="K35" s="80"/>
      <c r="L35" s="80"/>
    </row>
    <row r="36" spans="2:12" ht="21" customHeight="1">
      <c r="B36" s="94">
        <v>1</v>
      </c>
      <c r="C36" s="94"/>
      <c r="D36" s="95" t="s">
        <v>269</v>
      </c>
      <c r="E36" s="95"/>
      <c r="F36" s="95"/>
      <c r="G36" s="95"/>
      <c r="H36" s="95"/>
      <c r="I36" s="95"/>
      <c r="J36" s="95"/>
      <c r="K36" s="95"/>
      <c r="L36" s="95"/>
    </row>
    <row r="37" spans="2:12" ht="20.25" customHeight="1" hidden="1">
      <c r="B37" s="94">
        <v>2</v>
      </c>
      <c r="C37" s="94"/>
      <c r="D37" s="95" t="s">
        <v>123</v>
      </c>
      <c r="E37" s="95"/>
      <c r="F37" s="95"/>
      <c r="G37" s="95"/>
      <c r="H37" s="95"/>
      <c r="I37" s="95"/>
      <c r="J37" s="95"/>
      <c r="K37" s="95"/>
      <c r="L37" s="95"/>
    </row>
    <row r="38" spans="2:12" ht="18.75" customHeight="1" hidden="1">
      <c r="B38" s="94"/>
      <c r="C38" s="94"/>
      <c r="D38" s="95"/>
      <c r="E38" s="95"/>
      <c r="F38" s="95"/>
      <c r="G38" s="95"/>
      <c r="H38" s="95"/>
      <c r="I38" s="95"/>
      <c r="J38" s="95"/>
      <c r="K38" s="95"/>
      <c r="L38" s="95"/>
    </row>
    <row r="39" spans="2:12" ht="18.75" customHeight="1" hidden="1">
      <c r="B39" s="94"/>
      <c r="C39" s="94"/>
      <c r="D39" s="94"/>
      <c r="E39" s="105"/>
      <c r="F39" s="105"/>
      <c r="G39" s="105"/>
      <c r="H39" s="105"/>
      <c r="I39" s="105"/>
      <c r="J39" s="105"/>
      <c r="K39" s="105"/>
      <c r="L39" s="105"/>
    </row>
    <row r="40" ht="7.5" customHeight="1"/>
    <row r="41" spans="1:12" ht="18.75" customHeight="1">
      <c r="A41" s="15" t="s">
        <v>35</v>
      </c>
      <c r="B41" s="86" t="s">
        <v>54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ht="15" customHeight="1">
      <c r="L42" s="22" t="s">
        <v>0</v>
      </c>
    </row>
    <row r="43" spans="1:12" ht="30.75" customHeight="1">
      <c r="A43" s="23"/>
      <c r="B43" s="80" t="s">
        <v>34</v>
      </c>
      <c r="C43" s="80"/>
      <c r="D43" s="87" t="s">
        <v>56</v>
      </c>
      <c r="E43" s="88"/>
      <c r="F43" s="88"/>
      <c r="G43" s="88"/>
      <c r="H43" s="89"/>
      <c r="I43" s="5" t="s">
        <v>36</v>
      </c>
      <c r="J43" s="5" t="s">
        <v>37</v>
      </c>
      <c r="K43" s="10" t="s">
        <v>57</v>
      </c>
      <c r="L43" s="5" t="s">
        <v>58</v>
      </c>
    </row>
    <row r="44" spans="2:12" ht="8.25" customHeight="1">
      <c r="B44" s="96">
        <v>1</v>
      </c>
      <c r="C44" s="96"/>
      <c r="D44" s="90">
        <v>2</v>
      </c>
      <c r="E44" s="91"/>
      <c r="F44" s="91"/>
      <c r="G44" s="91"/>
      <c r="H44" s="92"/>
      <c r="I44" s="25">
        <v>3</v>
      </c>
      <c r="J44" s="25">
        <v>4</v>
      </c>
      <c r="K44" s="25">
        <v>5</v>
      </c>
      <c r="L44" s="25">
        <v>6</v>
      </c>
    </row>
    <row r="45" spans="2:12" ht="17.25" customHeight="1">
      <c r="B45" s="94">
        <v>1</v>
      </c>
      <c r="C45" s="94"/>
      <c r="D45" s="81" t="s">
        <v>270</v>
      </c>
      <c r="E45" s="82"/>
      <c r="F45" s="82"/>
      <c r="G45" s="82"/>
      <c r="H45" s="83"/>
      <c r="I45" s="26">
        <v>57606520</v>
      </c>
      <c r="J45" s="26">
        <v>287766</v>
      </c>
      <c r="K45" s="27">
        <v>0</v>
      </c>
      <c r="L45" s="26">
        <f>I45+J45</f>
        <v>57894286</v>
      </c>
    </row>
    <row r="46" spans="2:12" ht="30" customHeight="1" hidden="1">
      <c r="B46" s="94">
        <v>2</v>
      </c>
      <c r="C46" s="94"/>
      <c r="D46" s="81" t="s">
        <v>124</v>
      </c>
      <c r="E46" s="82"/>
      <c r="F46" s="82"/>
      <c r="G46" s="82"/>
      <c r="H46" s="83"/>
      <c r="I46" s="26">
        <v>0</v>
      </c>
      <c r="J46" s="26">
        <v>0</v>
      </c>
      <c r="K46" s="27">
        <f>J46</f>
        <v>0</v>
      </c>
      <c r="L46" s="26">
        <f>I46+J46</f>
        <v>0</v>
      </c>
    </row>
    <row r="47" spans="2:12" ht="20.25" customHeight="1" hidden="1">
      <c r="B47" s="94"/>
      <c r="C47" s="94"/>
      <c r="D47" s="81"/>
      <c r="E47" s="82"/>
      <c r="F47" s="82"/>
      <c r="G47" s="82"/>
      <c r="H47" s="83"/>
      <c r="I47" s="43"/>
      <c r="J47" s="43"/>
      <c r="K47" s="44"/>
      <c r="L47" s="26"/>
    </row>
    <row r="48" spans="2:12" ht="21" customHeight="1">
      <c r="B48" s="72" t="s">
        <v>2</v>
      </c>
      <c r="C48" s="73"/>
      <c r="D48" s="73"/>
      <c r="E48" s="73"/>
      <c r="F48" s="73"/>
      <c r="G48" s="73"/>
      <c r="H48" s="74"/>
      <c r="I48" s="28">
        <f>SUM(I45:I47)</f>
        <v>57606520</v>
      </c>
      <c r="J48" s="28">
        <f>SUM(J45:J47)</f>
        <v>287766</v>
      </c>
      <c r="K48" s="28">
        <f>SUM(K45:K47)</f>
        <v>0</v>
      </c>
      <c r="L48" s="28">
        <f>I48+J48</f>
        <v>57894286</v>
      </c>
    </row>
    <row r="49" ht="9" customHeight="1"/>
    <row r="50" spans="1:12" ht="21" customHeight="1">
      <c r="A50" s="15" t="s">
        <v>38</v>
      </c>
      <c r="B50" s="86" t="s">
        <v>246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ht="14.25" customHeight="1">
      <c r="L51" s="22" t="s">
        <v>0</v>
      </c>
    </row>
    <row r="52" spans="2:12" ht="17.25" customHeight="1">
      <c r="B52" s="87" t="s">
        <v>63</v>
      </c>
      <c r="C52" s="88"/>
      <c r="D52" s="88"/>
      <c r="E52" s="88"/>
      <c r="F52" s="88"/>
      <c r="G52" s="88"/>
      <c r="H52" s="88"/>
      <c r="I52" s="89"/>
      <c r="J52" s="5" t="s">
        <v>36</v>
      </c>
      <c r="K52" s="5" t="s">
        <v>37</v>
      </c>
      <c r="L52" s="5" t="s">
        <v>58</v>
      </c>
    </row>
    <row r="53" spans="2:12" ht="7.5" customHeight="1">
      <c r="B53" s="90">
        <v>1</v>
      </c>
      <c r="C53" s="91"/>
      <c r="D53" s="91"/>
      <c r="E53" s="91"/>
      <c r="F53" s="91"/>
      <c r="G53" s="91"/>
      <c r="H53" s="91"/>
      <c r="I53" s="92"/>
      <c r="J53" s="25">
        <v>2</v>
      </c>
      <c r="K53" s="25">
        <v>3</v>
      </c>
      <c r="L53" s="25">
        <v>4</v>
      </c>
    </row>
    <row r="54" spans="2:12" ht="18.75" customHeight="1" hidden="1">
      <c r="B54" s="81" t="s">
        <v>71</v>
      </c>
      <c r="C54" s="82"/>
      <c r="D54" s="82"/>
      <c r="E54" s="82"/>
      <c r="F54" s="82"/>
      <c r="G54" s="82"/>
      <c r="H54" s="82"/>
      <c r="I54" s="83"/>
      <c r="J54" s="26">
        <v>0</v>
      </c>
      <c r="K54" s="26">
        <v>0</v>
      </c>
      <c r="L54" s="28">
        <f>J54+K54</f>
        <v>0</v>
      </c>
    </row>
    <row r="55" spans="2:12" ht="19.5" customHeight="1">
      <c r="B55" s="81" t="s">
        <v>1</v>
      </c>
      <c r="C55" s="82"/>
      <c r="D55" s="82"/>
      <c r="E55" s="82"/>
      <c r="F55" s="82"/>
      <c r="G55" s="82"/>
      <c r="H55" s="82"/>
      <c r="I55" s="83"/>
      <c r="J55" s="26">
        <v>726403</v>
      </c>
      <c r="K55" s="26">
        <v>0</v>
      </c>
      <c r="L55" s="28">
        <f>J55+K55</f>
        <v>726403</v>
      </c>
    </row>
    <row r="56" ht="7.5" customHeight="1"/>
    <row r="57" spans="1:12" ht="19.5" customHeight="1">
      <c r="A57" s="15" t="s">
        <v>39</v>
      </c>
      <c r="B57" s="86" t="s">
        <v>64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ht="14.25" customHeight="1">
      <c r="L58" s="22" t="s">
        <v>0</v>
      </c>
    </row>
    <row r="59" spans="2:12" ht="17.25" customHeight="1">
      <c r="B59" s="4" t="s">
        <v>34</v>
      </c>
      <c r="C59" s="87" t="s">
        <v>65</v>
      </c>
      <c r="D59" s="88"/>
      <c r="E59" s="88"/>
      <c r="F59" s="89"/>
      <c r="G59" s="4" t="s">
        <v>40</v>
      </c>
      <c r="H59" s="87" t="s">
        <v>60</v>
      </c>
      <c r="I59" s="89"/>
      <c r="J59" s="5" t="s">
        <v>36</v>
      </c>
      <c r="K59" s="5" t="s">
        <v>37</v>
      </c>
      <c r="L59" s="5" t="s">
        <v>58</v>
      </c>
    </row>
    <row r="60" spans="2:12" ht="8.25" customHeight="1">
      <c r="B60" s="24">
        <v>1</v>
      </c>
      <c r="C60" s="90">
        <v>2</v>
      </c>
      <c r="D60" s="91"/>
      <c r="E60" s="91"/>
      <c r="F60" s="92"/>
      <c r="G60" s="24">
        <v>3</v>
      </c>
      <c r="H60" s="90">
        <v>4</v>
      </c>
      <c r="I60" s="92"/>
      <c r="J60" s="24">
        <v>5</v>
      </c>
      <c r="K60" s="25">
        <v>6</v>
      </c>
      <c r="L60" s="25">
        <v>7</v>
      </c>
    </row>
    <row r="61" spans="2:12" ht="17.25" hidden="1">
      <c r="B61" s="29"/>
      <c r="C61" s="29">
        <v>1011010</v>
      </c>
      <c r="D61" s="29"/>
      <c r="E61" s="99"/>
      <c r="F61" s="99"/>
      <c r="G61" s="30"/>
      <c r="H61" s="30"/>
      <c r="I61" s="30"/>
      <c r="J61" s="30"/>
      <c r="K61" s="30"/>
      <c r="L61" s="30"/>
    </row>
    <row r="62" spans="2:12" ht="17.25" customHeight="1">
      <c r="B62" s="77" t="s">
        <v>271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 ht="18" customHeight="1">
      <c r="B63" s="4">
        <v>1</v>
      </c>
      <c r="C63" s="77" t="s">
        <v>252</v>
      </c>
      <c r="D63" s="78"/>
      <c r="E63" s="78"/>
      <c r="F63" s="79"/>
      <c r="G63" s="3"/>
      <c r="H63" s="75"/>
      <c r="I63" s="76"/>
      <c r="J63" s="3"/>
      <c r="K63" s="6"/>
      <c r="L63" s="6"/>
    </row>
    <row r="64" spans="2:12" ht="30" customHeight="1">
      <c r="B64" s="4"/>
      <c r="C64" s="81" t="s">
        <v>272</v>
      </c>
      <c r="D64" s="82"/>
      <c r="E64" s="82"/>
      <c r="F64" s="83"/>
      <c r="G64" s="3" t="s">
        <v>44</v>
      </c>
      <c r="H64" s="84" t="s">
        <v>257</v>
      </c>
      <c r="I64" s="85"/>
      <c r="J64" s="3">
        <f>J65+J66</f>
        <v>3</v>
      </c>
      <c r="K64" s="3">
        <v>0</v>
      </c>
      <c r="L64" s="3">
        <f>L65+L66</f>
        <v>3</v>
      </c>
    </row>
    <row r="65" spans="2:12" ht="24" customHeight="1">
      <c r="B65" s="3"/>
      <c r="C65" s="81" t="s">
        <v>273</v>
      </c>
      <c r="D65" s="82"/>
      <c r="E65" s="82"/>
      <c r="F65" s="83"/>
      <c r="G65" s="3" t="s">
        <v>44</v>
      </c>
      <c r="H65" s="84" t="s">
        <v>146</v>
      </c>
      <c r="I65" s="85"/>
      <c r="J65" s="3">
        <v>2</v>
      </c>
      <c r="K65" s="3">
        <v>0</v>
      </c>
      <c r="L65" s="6">
        <v>2</v>
      </c>
    </row>
    <row r="66" spans="2:12" ht="20.25" customHeight="1">
      <c r="B66" s="3"/>
      <c r="C66" s="81" t="s">
        <v>274</v>
      </c>
      <c r="D66" s="82"/>
      <c r="E66" s="82"/>
      <c r="F66" s="83"/>
      <c r="G66" s="3" t="s">
        <v>44</v>
      </c>
      <c r="H66" s="84" t="s">
        <v>146</v>
      </c>
      <c r="I66" s="85"/>
      <c r="J66" s="3">
        <v>1</v>
      </c>
      <c r="K66" s="6">
        <v>0</v>
      </c>
      <c r="L66" s="6">
        <v>1</v>
      </c>
    </row>
    <row r="67" spans="2:12" ht="35.25" customHeight="1">
      <c r="B67" s="3"/>
      <c r="C67" s="81" t="s">
        <v>109</v>
      </c>
      <c r="D67" s="82"/>
      <c r="E67" s="82"/>
      <c r="F67" s="83"/>
      <c r="G67" s="3" t="s">
        <v>44</v>
      </c>
      <c r="H67" s="84" t="s">
        <v>257</v>
      </c>
      <c r="I67" s="85"/>
      <c r="J67" s="3">
        <f>J68+J69</f>
        <v>55</v>
      </c>
      <c r="K67" s="3">
        <v>0</v>
      </c>
      <c r="L67" s="3">
        <f>L68+L69</f>
        <v>55</v>
      </c>
    </row>
    <row r="68" spans="2:12" ht="21" customHeight="1">
      <c r="B68" s="3"/>
      <c r="C68" s="81" t="s">
        <v>275</v>
      </c>
      <c r="D68" s="82"/>
      <c r="E68" s="82"/>
      <c r="F68" s="83"/>
      <c r="G68" s="3" t="s">
        <v>44</v>
      </c>
      <c r="H68" s="84" t="s">
        <v>146</v>
      </c>
      <c r="I68" s="85"/>
      <c r="J68" s="3">
        <v>46</v>
      </c>
      <c r="K68" s="6">
        <v>0</v>
      </c>
      <c r="L68" s="6">
        <v>46</v>
      </c>
    </row>
    <row r="69" spans="2:12" ht="21" customHeight="1">
      <c r="B69" s="3"/>
      <c r="C69" s="81" t="s">
        <v>276</v>
      </c>
      <c r="D69" s="82"/>
      <c r="E69" s="82"/>
      <c r="F69" s="83"/>
      <c r="G69" s="3" t="s">
        <v>44</v>
      </c>
      <c r="H69" s="84" t="s">
        <v>146</v>
      </c>
      <c r="I69" s="85"/>
      <c r="J69" s="3">
        <v>9</v>
      </c>
      <c r="K69" s="6">
        <v>0</v>
      </c>
      <c r="L69" s="6">
        <v>9</v>
      </c>
    </row>
    <row r="70" spans="2:12" ht="34.5" customHeight="1">
      <c r="B70" s="3"/>
      <c r="C70" s="81" t="s">
        <v>228</v>
      </c>
      <c r="D70" s="82"/>
      <c r="E70" s="82"/>
      <c r="F70" s="83"/>
      <c r="G70" s="3" t="s">
        <v>44</v>
      </c>
      <c r="H70" s="84" t="s">
        <v>146</v>
      </c>
      <c r="I70" s="85"/>
      <c r="J70" s="3">
        <f>99.61+93.78+33</f>
        <v>226.39</v>
      </c>
      <c r="K70" s="6">
        <v>0</v>
      </c>
      <c r="L70" s="6">
        <f>J70</f>
        <v>226.39</v>
      </c>
    </row>
    <row r="71" spans="2:12" ht="18.75" customHeight="1">
      <c r="B71" s="3"/>
      <c r="C71" s="81" t="s">
        <v>266</v>
      </c>
      <c r="D71" s="82"/>
      <c r="E71" s="82"/>
      <c r="F71" s="83"/>
      <c r="G71" s="3" t="s">
        <v>44</v>
      </c>
      <c r="H71" s="84" t="s">
        <v>146</v>
      </c>
      <c r="I71" s="85"/>
      <c r="J71" s="3">
        <f>36.5+181.76</f>
        <v>218.26</v>
      </c>
      <c r="K71" s="6">
        <v>0</v>
      </c>
      <c r="L71" s="6">
        <f>J71</f>
        <v>218.26</v>
      </c>
    </row>
    <row r="72" spans="2:12" ht="21" customHeight="1">
      <c r="B72" s="3"/>
      <c r="C72" s="81" t="s">
        <v>267</v>
      </c>
      <c r="D72" s="82"/>
      <c r="E72" s="82"/>
      <c r="F72" s="83"/>
      <c r="G72" s="3" t="s">
        <v>44</v>
      </c>
      <c r="H72" s="84" t="s">
        <v>146</v>
      </c>
      <c r="I72" s="85"/>
      <c r="J72" s="3">
        <f>J71+J70</f>
        <v>444.65</v>
      </c>
      <c r="K72" s="3">
        <f>K71+K70</f>
        <v>0</v>
      </c>
      <c r="L72" s="3">
        <f>L71+L70</f>
        <v>444.65</v>
      </c>
    </row>
    <row r="73" spans="2:12" ht="20.25" customHeight="1">
      <c r="B73" s="4">
        <v>2</v>
      </c>
      <c r="C73" s="77" t="s">
        <v>249</v>
      </c>
      <c r="D73" s="78"/>
      <c r="E73" s="78"/>
      <c r="F73" s="79"/>
      <c r="G73" s="3"/>
      <c r="H73" s="75"/>
      <c r="I73" s="76"/>
      <c r="J73" s="3"/>
      <c r="K73" s="6"/>
      <c r="L73" s="6"/>
    </row>
    <row r="74" spans="2:12" ht="63.75" customHeight="1">
      <c r="B74" s="3"/>
      <c r="C74" s="81" t="s">
        <v>227</v>
      </c>
      <c r="D74" s="82"/>
      <c r="E74" s="82"/>
      <c r="F74" s="83"/>
      <c r="G74" s="3" t="s">
        <v>77</v>
      </c>
      <c r="H74" s="84" t="s">
        <v>261</v>
      </c>
      <c r="I74" s="85"/>
      <c r="J74" s="3">
        <v>665</v>
      </c>
      <c r="K74" s="6">
        <v>0</v>
      </c>
      <c r="L74" s="32">
        <f>J74+K74</f>
        <v>665</v>
      </c>
    </row>
    <row r="75" spans="2:12" ht="18" customHeight="1">
      <c r="B75" s="4">
        <v>3</v>
      </c>
      <c r="C75" s="77" t="s">
        <v>250</v>
      </c>
      <c r="D75" s="78"/>
      <c r="E75" s="78"/>
      <c r="F75" s="79"/>
      <c r="G75" s="3"/>
      <c r="H75" s="75"/>
      <c r="I75" s="76"/>
      <c r="J75" s="3"/>
      <c r="K75" s="6"/>
      <c r="L75" s="6"/>
    </row>
    <row r="76" spans="2:12" ht="20.25" customHeight="1">
      <c r="B76" s="3"/>
      <c r="C76" s="81" t="s">
        <v>262</v>
      </c>
      <c r="D76" s="82"/>
      <c r="E76" s="82"/>
      <c r="F76" s="83"/>
      <c r="G76" s="3" t="s">
        <v>0</v>
      </c>
      <c r="H76" s="75" t="s">
        <v>82</v>
      </c>
      <c r="I76" s="76"/>
      <c r="J76" s="40">
        <f>I45/J74</f>
        <v>86626.34586466165</v>
      </c>
      <c r="K76" s="31">
        <f>J45/J74</f>
        <v>432.73082706766917</v>
      </c>
      <c r="L76" s="31">
        <f>J76+K76</f>
        <v>87059.07669172932</v>
      </c>
    </row>
    <row r="77" spans="2:12" ht="63" customHeight="1">
      <c r="B77" s="3"/>
      <c r="C77" s="81" t="s">
        <v>80</v>
      </c>
      <c r="D77" s="82"/>
      <c r="E77" s="82"/>
      <c r="F77" s="83"/>
      <c r="G77" s="3" t="s">
        <v>81</v>
      </c>
      <c r="H77" s="84" t="s">
        <v>261</v>
      </c>
      <c r="I77" s="85"/>
      <c r="J77" s="3">
        <f>J74*162</f>
        <v>107730</v>
      </c>
      <c r="K77" s="6">
        <v>0</v>
      </c>
      <c r="L77" s="6">
        <f>J77+K77</f>
        <v>107730</v>
      </c>
    </row>
    <row r="78" spans="2:12" ht="19.5" customHeight="1">
      <c r="B78" s="4">
        <v>4</v>
      </c>
      <c r="C78" s="77" t="s">
        <v>251</v>
      </c>
      <c r="D78" s="78"/>
      <c r="E78" s="78"/>
      <c r="F78" s="79"/>
      <c r="G78" s="3"/>
      <c r="H78" s="75"/>
      <c r="I78" s="76"/>
      <c r="J78" s="3"/>
      <c r="K78" s="6"/>
      <c r="L78" s="6"/>
    </row>
    <row r="79" spans="2:12" ht="15.75" customHeight="1">
      <c r="B79" s="3"/>
      <c r="C79" s="81" t="s">
        <v>85</v>
      </c>
      <c r="D79" s="82"/>
      <c r="E79" s="82"/>
      <c r="F79" s="83"/>
      <c r="G79" s="3" t="s">
        <v>87</v>
      </c>
      <c r="H79" s="75" t="s">
        <v>88</v>
      </c>
      <c r="I79" s="76"/>
      <c r="J79" s="3">
        <v>150</v>
      </c>
      <c r="K79" s="3">
        <v>150</v>
      </c>
      <c r="L79" s="3">
        <v>150</v>
      </c>
    </row>
    <row r="80" spans="2:12" ht="16.5" customHeight="1" hidden="1">
      <c r="B80" s="3"/>
      <c r="C80" s="75"/>
      <c r="D80" s="112"/>
      <c r="E80" s="112"/>
      <c r="F80" s="76"/>
      <c r="G80" s="3"/>
      <c r="H80" s="75"/>
      <c r="I80" s="76"/>
      <c r="J80" s="3"/>
      <c r="K80" s="6"/>
      <c r="L80" s="33"/>
    </row>
    <row r="81" ht="16.5" customHeight="1"/>
    <row r="84" spans="2:12" ht="60" customHeight="1">
      <c r="B84" s="111" t="s">
        <v>47</v>
      </c>
      <c r="C84" s="111"/>
      <c r="D84" s="111"/>
      <c r="E84" s="111"/>
      <c r="F84" s="111"/>
      <c r="G84" s="35"/>
      <c r="H84" s="35"/>
      <c r="I84" s="36"/>
      <c r="J84" s="36"/>
      <c r="K84" s="35"/>
      <c r="L84" s="37" t="s">
        <v>48</v>
      </c>
    </row>
    <row r="85" spans="2:12" ht="16.5">
      <c r="B85" s="12"/>
      <c r="C85" s="12"/>
      <c r="D85" s="12"/>
      <c r="E85" s="12"/>
      <c r="F85" s="12"/>
      <c r="G85" s="2"/>
      <c r="H85" s="2"/>
      <c r="I85" s="110" t="s">
        <v>66</v>
      </c>
      <c r="J85" s="110"/>
      <c r="K85" s="2"/>
      <c r="L85" s="38" t="s">
        <v>68</v>
      </c>
    </row>
    <row r="86" spans="2:12" ht="16.5">
      <c r="B86" s="12"/>
      <c r="C86" s="12"/>
      <c r="D86" s="12"/>
      <c r="E86" s="12"/>
      <c r="F86" s="12"/>
      <c r="G86" s="2"/>
      <c r="H86" s="2"/>
      <c r="I86" s="2"/>
      <c r="J86" s="2"/>
      <c r="K86" s="2"/>
      <c r="L86" s="39"/>
    </row>
    <row r="87" spans="2:12" ht="45.75" customHeight="1">
      <c r="B87" s="86" t="s">
        <v>41</v>
      </c>
      <c r="C87" s="86"/>
      <c r="D87" s="86"/>
      <c r="E87" s="86"/>
      <c r="F87" s="86"/>
      <c r="G87" s="2"/>
      <c r="H87" s="2"/>
      <c r="I87" s="2"/>
      <c r="J87" s="2"/>
      <c r="K87" s="2"/>
      <c r="L87" s="39"/>
    </row>
    <row r="88" spans="2:12" ht="35.25" customHeight="1">
      <c r="B88" s="111" t="s">
        <v>16</v>
      </c>
      <c r="C88" s="111"/>
      <c r="D88" s="111"/>
      <c r="E88" s="111"/>
      <c r="F88" s="111"/>
      <c r="G88" s="35"/>
      <c r="H88" s="35"/>
      <c r="I88" s="36"/>
      <c r="J88" s="36"/>
      <c r="K88" s="35"/>
      <c r="L88" s="37" t="s">
        <v>15</v>
      </c>
    </row>
    <row r="89" spans="7:12" ht="16.5">
      <c r="G89" s="2"/>
      <c r="H89" s="2"/>
      <c r="I89" s="110" t="s">
        <v>66</v>
      </c>
      <c r="J89" s="110"/>
      <c r="K89" s="2"/>
      <c r="L89" s="38" t="s">
        <v>68</v>
      </c>
    </row>
  </sheetData>
  <sheetProtection/>
  <mergeCells count="109">
    <mergeCell ref="B84:F84"/>
    <mergeCell ref="H66:I66"/>
    <mergeCell ref="H67:I67"/>
    <mergeCell ref="H73:I73"/>
    <mergeCell ref="B87:F87"/>
    <mergeCell ref="B88:F88"/>
    <mergeCell ref="I85:J85"/>
    <mergeCell ref="H78:I78"/>
    <mergeCell ref="C75:F75"/>
    <mergeCell ref="H69:I69"/>
    <mergeCell ref="H76:I76"/>
    <mergeCell ref="J1:L1"/>
    <mergeCell ref="J2:L2"/>
    <mergeCell ref="J3:L3"/>
    <mergeCell ref="J4:L4"/>
    <mergeCell ref="I89:J89"/>
    <mergeCell ref="H70:I70"/>
    <mergeCell ref="H71:I71"/>
    <mergeCell ref="H72:I72"/>
    <mergeCell ref="H68:I68"/>
    <mergeCell ref="C80:F80"/>
    <mergeCell ref="H79:I79"/>
    <mergeCell ref="H80:I80"/>
    <mergeCell ref="B33:L33"/>
    <mergeCell ref="H77:I77"/>
    <mergeCell ref="C68:F68"/>
    <mergeCell ref="C69:F69"/>
    <mergeCell ref="C70:F70"/>
    <mergeCell ref="H75:I75"/>
    <mergeCell ref="B45:C45"/>
    <mergeCell ref="J5:L5"/>
    <mergeCell ref="J6:L6"/>
    <mergeCell ref="J7:L7"/>
    <mergeCell ref="C79:F79"/>
    <mergeCell ref="J8:L8"/>
    <mergeCell ref="J9:L9"/>
    <mergeCell ref="J10:L10"/>
    <mergeCell ref="J11:L11"/>
    <mergeCell ref="C78:F78"/>
    <mergeCell ref="H59:I59"/>
    <mergeCell ref="C59:F59"/>
    <mergeCell ref="C60:F60"/>
    <mergeCell ref="E61:F61"/>
    <mergeCell ref="B52:I52"/>
    <mergeCell ref="H65:I65"/>
    <mergeCell ref="B62:L62"/>
    <mergeCell ref="B46:C46"/>
    <mergeCell ref="B53:I53"/>
    <mergeCell ref="B54:I54"/>
    <mergeCell ref="B55:I55"/>
    <mergeCell ref="B48:H48"/>
    <mergeCell ref="D46:H46"/>
    <mergeCell ref="B47:C47"/>
    <mergeCell ref="B50:L50"/>
    <mergeCell ref="D47:H47"/>
    <mergeCell ref="D45:H45"/>
    <mergeCell ref="H63:I63"/>
    <mergeCell ref="H64:I64"/>
    <mergeCell ref="C76:F76"/>
    <mergeCell ref="C64:F64"/>
    <mergeCell ref="H74:I74"/>
    <mergeCell ref="C63:F63"/>
    <mergeCell ref="H60:I60"/>
    <mergeCell ref="B57:L57"/>
    <mergeCell ref="C65:F65"/>
    <mergeCell ref="C77:F77"/>
    <mergeCell ref="C66:F66"/>
    <mergeCell ref="C67:F67"/>
    <mergeCell ref="C73:F73"/>
    <mergeCell ref="C74:F74"/>
    <mergeCell ref="C71:F71"/>
    <mergeCell ref="C72:F72"/>
    <mergeCell ref="A13:L13"/>
    <mergeCell ref="B30:L30"/>
    <mergeCell ref="B25:L25"/>
    <mergeCell ref="B26:L26"/>
    <mergeCell ref="B27:L27"/>
    <mergeCell ref="B28:L28"/>
    <mergeCell ref="A14:L14"/>
    <mergeCell ref="E20:L20"/>
    <mergeCell ref="D16:L16"/>
    <mergeCell ref="D17:L17"/>
    <mergeCell ref="E21:L21"/>
    <mergeCell ref="D18:L18"/>
    <mergeCell ref="D19:L19"/>
    <mergeCell ref="B32:L32"/>
    <mergeCell ref="B24:L24"/>
    <mergeCell ref="B31:L31"/>
    <mergeCell ref="B22:F22"/>
    <mergeCell ref="H22:I22"/>
    <mergeCell ref="K22:L22"/>
    <mergeCell ref="B23:D23"/>
    <mergeCell ref="D43:H43"/>
    <mergeCell ref="D44:H44"/>
    <mergeCell ref="B43:C43"/>
    <mergeCell ref="B44:C44"/>
    <mergeCell ref="B39:D39"/>
    <mergeCell ref="B29:L29"/>
    <mergeCell ref="B35:C35"/>
    <mergeCell ref="B36:C36"/>
    <mergeCell ref="E39:L39"/>
    <mergeCell ref="B41:L41"/>
    <mergeCell ref="M31:AA31"/>
    <mergeCell ref="B37:C37"/>
    <mergeCell ref="B38:C38"/>
    <mergeCell ref="D37:L37"/>
    <mergeCell ref="D38:L38"/>
    <mergeCell ref="D35:L35"/>
    <mergeCell ref="D36:L3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3"/>
  <sheetViews>
    <sheetView view="pageBreakPreview" zoomScale="70" zoomScaleNormal="60" zoomScaleSheetLayoutView="70" zoomScalePageLayoutView="0" workbookViewId="0" topLeftCell="A16">
      <selection activeCell="B31" sqref="B31:L31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8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18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18.7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35.25" customHeight="1">
      <c r="A20" s="13" t="s">
        <v>23</v>
      </c>
      <c r="B20" s="14" t="s">
        <v>127</v>
      </c>
      <c r="C20" s="15"/>
      <c r="D20" s="14" t="s">
        <v>121</v>
      </c>
      <c r="E20" s="97" t="s">
        <v>277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0.2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12125211</v>
      </c>
      <c r="H22" s="86" t="s">
        <v>241</v>
      </c>
      <c r="I22" s="86"/>
      <c r="J22" s="65">
        <v>12125211</v>
      </c>
      <c r="K22" s="103" t="s">
        <v>242</v>
      </c>
      <c r="L22" s="103"/>
    </row>
    <row r="23" spans="2:13" ht="15.75" customHeight="1">
      <c r="B23" s="102">
        <v>0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26.25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34.5" customHeight="1">
      <c r="A27" s="15"/>
      <c r="B27" s="93" t="s">
        <v>243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244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9.5" customHeight="1">
      <c r="A29" s="15"/>
      <c r="B29" s="93" t="s">
        <v>253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3" ht="33" customHeight="1">
      <c r="A30" s="15"/>
      <c r="B30" s="93" t="s">
        <v>356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1"/>
    </row>
    <row r="31" spans="1:27" ht="18.75" customHeight="1">
      <c r="A31" s="15" t="s">
        <v>31</v>
      </c>
      <c r="B31" s="86" t="s">
        <v>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2:12" ht="17.25" customHeight="1">
      <c r="B32" s="100" t="s">
        <v>130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8.75" customHeight="1">
      <c r="A33" s="15" t="s">
        <v>33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ht="8.25" customHeight="1"/>
    <row r="35" spans="2:12" ht="26.25" customHeight="1">
      <c r="B35" s="80" t="s">
        <v>34</v>
      </c>
      <c r="C35" s="80"/>
      <c r="D35" s="80" t="s">
        <v>53</v>
      </c>
      <c r="E35" s="80"/>
      <c r="F35" s="80"/>
      <c r="G35" s="80"/>
      <c r="H35" s="80"/>
      <c r="I35" s="80"/>
      <c r="J35" s="80"/>
      <c r="K35" s="80"/>
      <c r="L35" s="80"/>
    </row>
    <row r="36" spans="2:12" ht="36.75" customHeight="1">
      <c r="B36" s="94">
        <v>1</v>
      </c>
      <c r="C36" s="94"/>
      <c r="D36" s="95" t="s">
        <v>278</v>
      </c>
      <c r="E36" s="95"/>
      <c r="F36" s="95"/>
      <c r="G36" s="95"/>
      <c r="H36" s="95"/>
      <c r="I36" s="95"/>
      <c r="J36" s="95"/>
      <c r="K36" s="95"/>
      <c r="L36" s="95"/>
    </row>
    <row r="37" spans="2:12" ht="8.25" customHeight="1" hidden="1">
      <c r="B37" s="94"/>
      <c r="C37" s="94"/>
      <c r="D37" s="94"/>
      <c r="E37" s="105"/>
      <c r="F37" s="105"/>
      <c r="G37" s="105"/>
      <c r="H37" s="105"/>
      <c r="I37" s="105"/>
      <c r="J37" s="105"/>
      <c r="K37" s="105"/>
      <c r="L37" s="105"/>
    </row>
    <row r="38" ht="10.5" customHeight="1"/>
    <row r="39" spans="1:12" ht="18.75" customHeight="1">
      <c r="A39" s="15" t="s">
        <v>35</v>
      </c>
      <c r="B39" s="86" t="s">
        <v>54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ht="15" customHeight="1">
      <c r="L40" s="22" t="s">
        <v>0</v>
      </c>
    </row>
    <row r="41" spans="1:12" ht="37.5" customHeight="1">
      <c r="A41" s="23"/>
      <c r="B41" s="80" t="s">
        <v>34</v>
      </c>
      <c r="C41" s="80"/>
      <c r="D41" s="87" t="s">
        <v>56</v>
      </c>
      <c r="E41" s="88"/>
      <c r="F41" s="88"/>
      <c r="G41" s="88"/>
      <c r="H41" s="89"/>
      <c r="I41" s="5" t="s">
        <v>36</v>
      </c>
      <c r="J41" s="5" t="s">
        <v>37</v>
      </c>
      <c r="K41" s="10" t="s">
        <v>57</v>
      </c>
      <c r="L41" s="5" t="s">
        <v>58</v>
      </c>
    </row>
    <row r="42" spans="2:12" ht="8.25" customHeight="1">
      <c r="B42" s="96">
        <v>1</v>
      </c>
      <c r="C42" s="96"/>
      <c r="D42" s="90">
        <v>2</v>
      </c>
      <c r="E42" s="91"/>
      <c r="F42" s="91"/>
      <c r="G42" s="91"/>
      <c r="H42" s="92"/>
      <c r="I42" s="25">
        <v>3</v>
      </c>
      <c r="J42" s="25">
        <v>4</v>
      </c>
      <c r="K42" s="25">
        <v>5</v>
      </c>
      <c r="L42" s="25">
        <v>6</v>
      </c>
    </row>
    <row r="43" spans="2:12" ht="38.25" customHeight="1">
      <c r="B43" s="94">
        <v>1</v>
      </c>
      <c r="C43" s="94"/>
      <c r="D43" s="81" t="s">
        <v>279</v>
      </c>
      <c r="E43" s="82"/>
      <c r="F43" s="82"/>
      <c r="G43" s="82"/>
      <c r="H43" s="83"/>
      <c r="I43" s="26">
        <v>12125211</v>
      </c>
      <c r="J43" s="26">
        <v>0</v>
      </c>
      <c r="K43" s="27">
        <v>0</v>
      </c>
      <c r="L43" s="26">
        <f>I43+J43</f>
        <v>12125211</v>
      </c>
    </row>
    <row r="44" spans="2:12" ht="20.25" customHeight="1" hidden="1">
      <c r="B44" s="94">
        <v>2</v>
      </c>
      <c r="C44" s="94"/>
      <c r="D44" s="81" t="s">
        <v>70</v>
      </c>
      <c r="E44" s="82"/>
      <c r="F44" s="82"/>
      <c r="G44" s="82"/>
      <c r="H44" s="83"/>
      <c r="I44" s="26">
        <v>0</v>
      </c>
      <c r="J44" s="26">
        <v>0</v>
      </c>
      <c r="K44" s="27">
        <v>0</v>
      </c>
      <c r="L44" s="26">
        <f>I44+J44</f>
        <v>0</v>
      </c>
    </row>
    <row r="45" spans="2:12" ht="20.25" customHeight="1" hidden="1">
      <c r="B45" s="94">
        <v>3</v>
      </c>
      <c r="C45" s="94"/>
      <c r="D45" s="81" t="s">
        <v>105</v>
      </c>
      <c r="E45" s="82"/>
      <c r="F45" s="82"/>
      <c r="G45" s="82"/>
      <c r="H45" s="83"/>
      <c r="I45" s="43">
        <v>0</v>
      </c>
      <c r="J45" s="43">
        <v>0</v>
      </c>
      <c r="K45" s="44">
        <v>0</v>
      </c>
      <c r="L45" s="26">
        <f>I45+J45</f>
        <v>0</v>
      </c>
    </row>
    <row r="46" spans="2:12" ht="21" customHeight="1">
      <c r="B46" s="72" t="s">
        <v>2</v>
      </c>
      <c r="C46" s="73"/>
      <c r="D46" s="73"/>
      <c r="E46" s="73"/>
      <c r="F46" s="73"/>
      <c r="G46" s="73"/>
      <c r="H46" s="74"/>
      <c r="I46" s="28">
        <f>SUM(I43:I45)</f>
        <v>12125211</v>
      </c>
      <c r="J46" s="28">
        <f>SUM(J43:J45)</f>
        <v>0</v>
      </c>
      <c r="K46" s="28">
        <f>SUM(K43:K45)</f>
        <v>0</v>
      </c>
      <c r="L46" s="28">
        <f>I46+J46</f>
        <v>12125211</v>
      </c>
    </row>
    <row r="47" ht="12" customHeight="1"/>
    <row r="48" spans="1:12" ht="18" customHeight="1">
      <c r="A48" s="15" t="s">
        <v>38</v>
      </c>
      <c r="B48" s="86" t="s">
        <v>246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ht="14.25" customHeight="1">
      <c r="L49" s="22" t="s">
        <v>0</v>
      </c>
    </row>
    <row r="50" spans="2:12" ht="15.75" customHeight="1">
      <c r="B50" s="87" t="s">
        <v>63</v>
      </c>
      <c r="C50" s="88"/>
      <c r="D50" s="88"/>
      <c r="E50" s="88"/>
      <c r="F50" s="88"/>
      <c r="G50" s="88"/>
      <c r="H50" s="88"/>
      <c r="I50" s="89"/>
      <c r="J50" s="5" t="s">
        <v>36</v>
      </c>
      <c r="K50" s="5" t="s">
        <v>37</v>
      </c>
      <c r="L50" s="5" t="s">
        <v>58</v>
      </c>
    </row>
    <row r="51" spans="2:12" ht="7.5" customHeight="1">
      <c r="B51" s="90">
        <v>1</v>
      </c>
      <c r="C51" s="91"/>
      <c r="D51" s="91"/>
      <c r="E51" s="91"/>
      <c r="F51" s="91"/>
      <c r="G51" s="91"/>
      <c r="H51" s="91"/>
      <c r="I51" s="92"/>
      <c r="J51" s="25">
        <v>2</v>
      </c>
      <c r="K51" s="25">
        <v>3</v>
      </c>
      <c r="L51" s="25">
        <v>4</v>
      </c>
    </row>
    <row r="52" spans="2:12" ht="18.75" customHeight="1" hidden="1">
      <c r="B52" s="81" t="s">
        <v>71</v>
      </c>
      <c r="C52" s="82"/>
      <c r="D52" s="82"/>
      <c r="E52" s="82"/>
      <c r="F52" s="82"/>
      <c r="G52" s="82"/>
      <c r="H52" s="82"/>
      <c r="I52" s="83"/>
      <c r="J52" s="26">
        <v>0</v>
      </c>
      <c r="K52" s="26">
        <v>0</v>
      </c>
      <c r="L52" s="28">
        <f>J52+K52</f>
        <v>0</v>
      </c>
    </row>
    <row r="53" spans="2:12" ht="17.25" customHeight="1">
      <c r="B53" s="95" t="s">
        <v>1</v>
      </c>
      <c r="C53" s="95"/>
      <c r="D53" s="95"/>
      <c r="E53" s="95"/>
      <c r="F53" s="95"/>
      <c r="G53" s="95"/>
      <c r="H53" s="95"/>
      <c r="I53" s="95"/>
      <c r="J53" s="53">
        <v>41685</v>
      </c>
      <c r="K53" s="53">
        <v>0</v>
      </c>
      <c r="L53" s="66">
        <f>J53+K53</f>
        <v>41685</v>
      </c>
    </row>
    <row r="54" spans="2:12" ht="17.25" customHeight="1">
      <c r="B54" s="72" t="s">
        <v>2</v>
      </c>
      <c r="C54" s="73"/>
      <c r="D54" s="73"/>
      <c r="E54" s="73"/>
      <c r="F54" s="73"/>
      <c r="G54" s="73"/>
      <c r="H54" s="73"/>
      <c r="I54" s="74"/>
      <c r="J54" s="66">
        <f>J53</f>
        <v>41685</v>
      </c>
      <c r="K54" s="66">
        <f>K53</f>
        <v>0</v>
      </c>
      <c r="L54" s="66">
        <f>L53</f>
        <v>41685</v>
      </c>
    </row>
    <row r="55" ht="8.25" customHeight="1"/>
    <row r="56" spans="1:12" ht="21.75" customHeight="1">
      <c r="A56" s="15" t="s">
        <v>39</v>
      </c>
      <c r="B56" s="86" t="s">
        <v>64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ht="14.25" customHeight="1">
      <c r="L57" s="22" t="s">
        <v>0</v>
      </c>
    </row>
    <row r="58" spans="2:12" ht="16.5" customHeight="1">
      <c r="B58" s="4" t="s">
        <v>34</v>
      </c>
      <c r="C58" s="87" t="s">
        <v>65</v>
      </c>
      <c r="D58" s="88"/>
      <c r="E58" s="88"/>
      <c r="F58" s="89"/>
      <c r="G58" s="4" t="s">
        <v>40</v>
      </c>
      <c r="H58" s="87" t="s">
        <v>60</v>
      </c>
      <c r="I58" s="89"/>
      <c r="J58" s="5" t="s">
        <v>36</v>
      </c>
      <c r="K58" s="5" t="s">
        <v>37</v>
      </c>
      <c r="L58" s="5" t="s">
        <v>58</v>
      </c>
    </row>
    <row r="59" spans="2:12" ht="8.25" customHeight="1">
      <c r="B59" s="24">
        <v>1</v>
      </c>
      <c r="C59" s="90">
        <v>2</v>
      </c>
      <c r="D59" s="91"/>
      <c r="E59" s="91"/>
      <c r="F59" s="92"/>
      <c r="G59" s="24">
        <v>3</v>
      </c>
      <c r="H59" s="90">
        <v>4</v>
      </c>
      <c r="I59" s="92"/>
      <c r="J59" s="24">
        <v>5</v>
      </c>
      <c r="K59" s="25">
        <v>6</v>
      </c>
      <c r="L59" s="25">
        <v>7</v>
      </c>
    </row>
    <row r="60" spans="2:12" ht="17.25" hidden="1">
      <c r="B60" s="29"/>
      <c r="C60" s="29">
        <v>1011010</v>
      </c>
      <c r="D60" s="29"/>
      <c r="E60" s="99"/>
      <c r="F60" s="99"/>
      <c r="G60" s="30"/>
      <c r="H60" s="30"/>
      <c r="I60" s="30"/>
      <c r="J60" s="30"/>
      <c r="K60" s="30"/>
      <c r="L60" s="30"/>
    </row>
    <row r="61" spans="2:12" ht="16.5" customHeight="1">
      <c r="B61" s="77" t="s">
        <v>106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 ht="17.25" customHeight="1">
      <c r="B62" s="4">
        <v>1</v>
      </c>
      <c r="C62" s="77" t="s">
        <v>252</v>
      </c>
      <c r="D62" s="78"/>
      <c r="E62" s="78"/>
      <c r="F62" s="79"/>
      <c r="G62" s="3"/>
      <c r="H62" s="75"/>
      <c r="I62" s="76"/>
      <c r="J62" s="3"/>
      <c r="K62" s="6"/>
      <c r="L62" s="6"/>
    </row>
    <row r="63" spans="2:12" ht="34.5" customHeight="1">
      <c r="B63" s="4"/>
      <c r="C63" s="81" t="s">
        <v>280</v>
      </c>
      <c r="D63" s="82"/>
      <c r="E63" s="82"/>
      <c r="F63" s="83"/>
      <c r="G63" s="3" t="s">
        <v>44</v>
      </c>
      <c r="H63" s="84" t="s">
        <v>257</v>
      </c>
      <c r="I63" s="85"/>
      <c r="J63" s="3">
        <v>1</v>
      </c>
      <c r="K63" s="3">
        <v>0</v>
      </c>
      <c r="L63" s="3">
        <v>1</v>
      </c>
    </row>
    <row r="64" spans="2:12" ht="30.75" customHeight="1">
      <c r="B64" s="3"/>
      <c r="C64" s="81" t="s">
        <v>228</v>
      </c>
      <c r="D64" s="82"/>
      <c r="E64" s="82"/>
      <c r="F64" s="83"/>
      <c r="G64" s="3" t="s">
        <v>44</v>
      </c>
      <c r="H64" s="84" t="s">
        <v>146</v>
      </c>
      <c r="I64" s="85"/>
      <c r="J64" s="3">
        <f>8.5+27+18</f>
        <v>53.5</v>
      </c>
      <c r="K64" s="6">
        <v>0</v>
      </c>
      <c r="L64" s="6">
        <f>J64</f>
        <v>53.5</v>
      </c>
    </row>
    <row r="65" spans="2:12" ht="18" customHeight="1">
      <c r="B65" s="3"/>
      <c r="C65" s="81" t="s">
        <v>266</v>
      </c>
      <c r="D65" s="82"/>
      <c r="E65" s="82"/>
      <c r="F65" s="83"/>
      <c r="G65" s="3" t="s">
        <v>44</v>
      </c>
      <c r="H65" s="84" t="s">
        <v>146</v>
      </c>
      <c r="I65" s="85"/>
      <c r="J65" s="3">
        <f>13.5+32.35</f>
        <v>45.85</v>
      </c>
      <c r="K65" s="6">
        <v>0</v>
      </c>
      <c r="L65" s="6">
        <f>J65</f>
        <v>45.85</v>
      </c>
    </row>
    <row r="66" spans="2:12" ht="20.25" customHeight="1">
      <c r="B66" s="3"/>
      <c r="C66" s="81" t="s">
        <v>281</v>
      </c>
      <c r="D66" s="82"/>
      <c r="E66" s="82"/>
      <c r="F66" s="83"/>
      <c r="G66" s="3" t="s">
        <v>44</v>
      </c>
      <c r="H66" s="84" t="s">
        <v>146</v>
      </c>
      <c r="I66" s="85"/>
      <c r="J66" s="3">
        <f>J65+J64</f>
        <v>99.35</v>
      </c>
      <c r="K66" s="3">
        <f>K65+K64</f>
        <v>0</v>
      </c>
      <c r="L66" s="3">
        <f>L65+L64</f>
        <v>99.35</v>
      </c>
    </row>
    <row r="67" spans="2:12" ht="20.25" customHeight="1">
      <c r="B67" s="4">
        <v>2</v>
      </c>
      <c r="C67" s="77" t="s">
        <v>249</v>
      </c>
      <c r="D67" s="78"/>
      <c r="E67" s="78"/>
      <c r="F67" s="79"/>
      <c r="G67" s="3"/>
      <c r="H67" s="75"/>
      <c r="I67" s="76"/>
      <c r="J67" s="3"/>
      <c r="K67" s="6"/>
      <c r="L67" s="6"/>
    </row>
    <row r="68" spans="2:12" ht="63.75" customHeight="1">
      <c r="B68" s="3"/>
      <c r="C68" s="81" t="s">
        <v>282</v>
      </c>
      <c r="D68" s="82"/>
      <c r="E68" s="82"/>
      <c r="F68" s="83"/>
      <c r="G68" s="3" t="s">
        <v>77</v>
      </c>
      <c r="H68" s="84" t="s">
        <v>261</v>
      </c>
      <c r="I68" s="85"/>
      <c r="J68" s="3">
        <v>121</v>
      </c>
      <c r="K68" s="6">
        <v>0</v>
      </c>
      <c r="L68" s="32">
        <f>J68+K68</f>
        <v>121</v>
      </c>
    </row>
    <row r="69" spans="2:12" ht="63.75" customHeight="1">
      <c r="B69" s="3"/>
      <c r="C69" s="81" t="s">
        <v>131</v>
      </c>
      <c r="D69" s="82"/>
      <c r="E69" s="82"/>
      <c r="F69" s="83"/>
      <c r="G69" s="3" t="s">
        <v>77</v>
      </c>
      <c r="H69" s="84" t="s">
        <v>261</v>
      </c>
      <c r="I69" s="85"/>
      <c r="J69" s="3">
        <v>69</v>
      </c>
      <c r="K69" s="6">
        <v>0</v>
      </c>
      <c r="L69" s="32">
        <f>J69+K69</f>
        <v>69</v>
      </c>
    </row>
    <row r="70" spans="2:12" ht="18" customHeight="1">
      <c r="B70" s="4">
        <v>3</v>
      </c>
      <c r="C70" s="77" t="s">
        <v>250</v>
      </c>
      <c r="D70" s="78"/>
      <c r="E70" s="78"/>
      <c r="F70" s="79"/>
      <c r="G70" s="3"/>
      <c r="H70" s="75"/>
      <c r="I70" s="76"/>
      <c r="J70" s="3"/>
      <c r="K70" s="6"/>
      <c r="L70" s="6"/>
    </row>
    <row r="71" spans="2:12" ht="20.25" customHeight="1">
      <c r="B71" s="3"/>
      <c r="C71" s="81" t="s">
        <v>283</v>
      </c>
      <c r="D71" s="82"/>
      <c r="E71" s="82"/>
      <c r="F71" s="83"/>
      <c r="G71" s="3" t="s">
        <v>0</v>
      </c>
      <c r="H71" s="75" t="s">
        <v>82</v>
      </c>
      <c r="I71" s="76"/>
      <c r="J71" s="40">
        <f>I43/J68</f>
        <v>100208.35537190082</v>
      </c>
      <c r="K71" s="31">
        <f>J43/J68</f>
        <v>0</v>
      </c>
      <c r="L71" s="31">
        <f>J71+K71</f>
        <v>100208.35537190082</v>
      </c>
    </row>
    <row r="72" spans="2:12" ht="63" customHeight="1">
      <c r="B72" s="3"/>
      <c r="C72" s="81" t="s">
        <v>80</v>
      </c>
      <c r="D72" s="82"/>
      <c r="E72" s="82"/>
      <c r="F72" s="83"/>
      <c r="G72" s="3" t="s">
        <v>81</v>
      </c>
      <c r="H72" s="84" t="s">
        <v>72</v>
      </c>
      <c r="I72" s="85"/>
      <c r="J72" s="3">
        <f>J68*162</f>
        <v>19602</v>
      </c>
      <c r="K72" s="6">
        <v>0</v>
      </c>
      <c r="L72" s="6">
        <f>J72+K72</f>
        <v>19602</v>
      </c>
    </row>
    <row r="73" spans="2:12" ht="48.75" customHeight="1">
      <c r="B73" s="3"/>
      <c r="C73" s="81" t="s">
        <v>284</v>
      </c>
      <c r="D73" s="82"/>
      <c r="E73" s="82"/>
      <c r="F73" s="83"/>
      <c r="G73" s="3" t="s">
        <v>0</v>
      </c>
      <c r="H73" s="75" t="s">
        <v>88</v>
      </c>
      <c r="I73" s="76"/>
      <c r="J73" s="47">
        <f>(39103+15000+36836.45)/J68</f>
        <v>751.5657024793388</v>
      </c>
      <c r="K73" s="33">
        <v>0</v>
      </c>
      <c r="L73" s="33">
        <f>J73+K73</f>
        <v>751.5657024793388</v>
      </c>
    </row>
    <row r="74" spans="2:12" ht="18" customHeight="1">
      <c r="B74" s="3"/>
      <c r="C74" s="81" t="s">
        <v>285</v>
      </c>
      <c r="D74" s="82"/>
      <c r="E74" s="82"/>
      <c r="F74" s="83"/>
      <c r="G74" s="3" t="s">
        <v>0</v>
      </c>
      <c r="H74" s="75" t="s">
        <v>88</v>
      </c>
      <c r="I74" s="76"/>
      <c r="J74" s="40">
        <f>1094772/J68</f>
        <v>9047.702479338843</v>
      </c>
      <c r="K74" s="31">
        <v>0</v>
      </c>
      <c r="L74" s="31">
        <f>J74+K74</f>
        <v>9047.702479338843</v>
      </c>
    </row>
    <row r="75" spans="2:12" ht="19.5" customHeight="1">
      <c r="B75" s="4">
        <v>4</v>
      </c>
      <c r="C75" s="77" t="s">
        <v>251</v>
      </c>
      <c r="D75" s="78"/>
      <c r="E75" s="78"/>
      <c r="F75" s="79"/>
      <c r="G75" s="3"/>
      <c r="H75" s="75"/>
      <c r="I75" s="76"/>
      <c r="J75" s="3"/>
      <c r="K75" s="6"/>
      <c r="L75" s="6"/>
    </row>
    <row r="76" spans="2:12" ht="22.5" customHeight="1">
      <c r="B76" s="3"/>
      <c r="C76" s="81" t="s">
        <v>85</v>
      </c>
      <c r="D76" s="82"/>
      <c r="E76" s="82"/>
      <c r="F76" s="83"/>
      <c r="G76" s="3" t="s">
        <v>87</v>
      </c>
      <c r="H76" s="75" t="s">
        <v>88</v>
      </c>
      <c r="I76" s="76"/>
      <c r="J76" s="3">
        <v>162</v>
      </c>
      <c r="K76" s="3">
        <v>162</v>
      </c>
      <c r="L76" s="3">
        <v>162</v>
      </c>
    </row>
    <row r="77" spans="2:12" ht="16.5" customHeight="1" hidden="1">
      <c r="B77" s="3"/>
      <c r="C77" s="75"/>
      <c r="D77" s="112"/>
      <c r="E77" s="112"/>
      <c r="F77" s="76"/>
      <c r="G77" s="3"/>
      <c r="H77" s="75"/>
      <c r="I77" s="76"/>
      <c r="J77" s="3"/>
      <c r="K77" s="6"/>
      <c r="L77" s="33"/>
    </row>
    <row r="78" spans="2:12" ht="47.25" customHeight="1">
      <c r="B78" s="111" t="s">
        <v>47</v>
      </c>
      <c r="C78" s="111"/>
      <c r="D78" s="111"/>
      <c r="E78" s="111"/>
      <c r="F78" s="111"/>
      <c r="G78" s="35"/>
      <c r="H78" s="35"/>
      <c r="I78" s="36"/>
      <c r="J78" s="36"/>
      <c r="K78" s="35"/>
      <c r="L78" s="37" t="s">
        <v>48</v>
      </c>
    </row>
    <row r="79" spans="2:12" ht="16.5">
      <c r="B79" s="12"/>
      <c r="C79" s="12"/>
      <c r="D79" s="12"/>
      <c r="E79" s="12"/>
      <c r="F79" s="12"/>
      <c r="G79" s="2"/>
      <c r="H79" s="2"/>
      <c r="I79" s="110" t="s">
        <v>66</v>
      </c>
      <c r="J79" s="110"/>
      <c r="K79" s="2"/>
      <c r="L79" s="38" t="s">
        <v>68</v>
      </c>
    </row>
    <row r="80" spans="2:12" ht="9.75" customHeight="1">
      <c r="B80" s="12"/>
      <c r="C80" s="12"/>
      <c r="D80" s="12"/>
      <c r="E80" s="12"/>
      <c r="F80" s="12"/>
      <c r="G80" s="2"/>
      <c r="H80" s="2"/>
      <c r="I80" s="2"/>
      <c r="J80" s="2"/>
      <c r="K80" s="2"/>
      <c r="L80" s="39"/>
    </row>
    <row r="81" spans="2:12" ht="24" customHeight="1">
      <c r="B81" s="86" t="s">
        <v>41</v>
      </c>
      <c r="C81" s="86"/>
      <c r="D81" s="86"/>
      <c r="E81" s="86"/>
      <c r="F81" s="86"/>
      <c r="G81" s="2"/>
      <c r="H81" s="2"/>
      <c r="I81" s="2"/>
      <c r="J81" s="2"/>
      <c r="K81" s="2"/>
      <c r="L81" s="39"/>
    </row>
    <row r="82" spans="2:12" ht="35.25" customHeight="1">
      <c r="B82" s="111" t="s">
        <v>16</v>
      </c>
      <c r="C82" s="111"/>
      <c r="D82" s="111"/>
      <c r="E82" s="111"/>
      <c r="F82" s="111"/>
      <c r="G82" s="35"/>
      <c r="H82" s="35"/>
      <c r="I82" s="36"/>
      <c r="J82" s="36"/>
      <c r="K82" s="35"/>
      <c r="L82" s="37" t="s">
        <v>15</v>
      </c>
    </row>
    <row r="83" spans="7:12" ht="16.5">
      <c r="G83" s="2"/>
      <c r="H83" s="2"/>
      <c r="I83" s="110" t="s">
        <v>66</v>
      </c>
      <c r="J83" s="110"/>
      <c r="K83" s="2"/>
      <c r="L83" s="38" t="s">
        <v>68</v>
      </c>
    </row>
  </sheetData>
  <sheetProtection/>
  <mergeCells count="102">
    <mergeCell ref="H74:I74"/>
    <mergeCell ref="C73:F73"/>
    <mergeCell ref="C74:F74"/>
    <mergeCell ref="B22:F22"/>
    <mergeCell ref="H22:I22"/>
    <mergeCell ref="K22:L22"/>
    <mergeCell ref="B23:D23"/>
    <mergeCell ref="B54:I54"/>
    <mergeCell ref="H73:I73"/>
    <mergeCell ref="B52:I52"/>
    <mergeCell ref="H75:I75"/>
    <mergeCell ref="C70:F70"/>
    <mergeCell ref="H72:I72"/>
    <mergeCell ref="H70:I70"/>
    <mergeCell ref="J1:L1"/>
    <mergeCell ref="J2:L2"/>
    <mergeCell ref="J3:L3"/>
    <mergeCell ref="J4:L4"/>
    <mergeCell ref="B33:L33"/>
    <mergeCell ref="C64:F64"/>
    <mergeCell ref="I83:J83"/>
    <mergeCell ref="B78:F78"/>
    <mergeCell ref="H67:I67"/>
    <mergeCell ref="B81:F81"/>
    <mergeCell ref="B82:F82"/>
    <mergeCell ref="I79:J79"/>
    <mergeCell ref="C77:F77"/>
    <mergeCell ref="H76:I76"/>
    <mergeCell ref="H77:I77"/>
    <mergeCell ref="H71:I71"/>
    <mergeCell ref="C75:F75"/>
    <mergeCell ref="H64:I64"/>
    <mergeCell ref="H65:I65"/>
    <mergeCell ref="H66:I66"/>
    <mergeCell ref="J5:L5"/>
    <mergeCell ref="J6:L6"/>
    <mergeCell ref="J7:L7"/>
    <mergeCell ref="C58:F58"/>
    <mergeCell ref="C59:F59"/>
    <mergeCell ref="E60:F60"/>
    <mergeCell ref="C76:F76"/>
    <mergeCell ref="J8:L8"/>
    <mergeCell ref="J9:L9"/>
    <mergeCell ref="J10:L10"/>
    <mergeCell ref="J11:L11"/>
    <mergeCell ref="C65:F65"/>
    <mergeCell ref="C66:F66"/>
    <mergeCell ref="B61:L61"/>
    <mergeCell ref="H58:I58"/>
    <mergeCell ref="D45:H45"/>
    <mergeCell ref="B53:I53"/>
    <mergeCell ref="B46:H46"/>
    <mergeCell ref="D44:H44"/>
    <mergeCell ref="B45:C45"/>
    <mergeCell ref="B44:C44"/>
    <mergeCell ref="B51:I51"/>
    <mergeCell ref="B48:L48"/>
    <mergeCell ref="C71:F71"/>
    <mergeCell ref="C72:F72"/>
    <mergeCell ref="C67:F67"/>
    <mergeCell ref="C68:F68"/>
    <mergeCell ref="B43:C43"/>
    <mergeCell ref="D43:H43"/>
    <mergeCell ref="H62:I62"/>
    <mergeCell ref="H63:I63"/>
    <mergeCell ref="B50:I50"/>
    <mergeCell ref="C62:F62"/>
    <mergeCell ref="H59:I59"/>
    <mergeCell ref="B56:L56"/>
    <mergeCell ref="A13:L13"/>
    <mergeCell ref="B30:L30"/>
    <mergeCell ref="B25:L25"/>
    <mergeCell ref="B26:L26"/>
    <mergeCell ref="B27:L27"/>
    <mergeCell ref="B28:L28"/>
    <mergeCell ref="A14:L14"/>
    <mergeCell ref="D19:L19"/>
    <mergeCell ref="B29:L29"/>
    <mergeCell ref="B35:C35"/>
    <mergeCell ref="B36:C36"/>
    <mergeCell ref="E20:L20"/>
    <mergeCell ref="B32:L32"/>
    <mergeCell ref="B24:L24"/>
    <mergeCell ref="C69:F69"/>
    <mergeCell ref="H69:I69"/>
    <mergeCell ref="C63:F63"/>
    <mergeCell ref="H68:I68"/>
    <mergeCell ref="D41:H41"/>
    <mergeCell ref="D16:L16"/>
    <mergeCell ref="D17:L17"/>
    <mergeCell ref="B42:C42"/>
    <mergeCell ref="E21:L21"/>
    <mergeCell ref="D18:L18"/>
    <mergeCell ref="D42:H42"/>
    <mergeCell ref="B41:C41"/>
    <mergeCell ref="E37:L37"/>
    <mergeCell ref="B39:L39"/>
    <mergeCell ref="M31:AA31"/>
    <mergeCell ref="D35:L35"/>
    <mergeCell ref="D36:L36"/>
    <mergeCell ref="B31:L31"/>
    <mergeCell ref="B37:D37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3"/>
  <sheetViews>
    <sheetView view="pageBreakPreview" zoomScale="70" zoomScaleNormal="60" zoomScaleSheetLayoutView="70" zoomScalePageLayoutView="0" workbookViewId="0" topLeftCell="A59">
      <selection activeCell="B103" sqref="B103:L103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22.28125" style="11" customWidth="1"/>
    <col min="8" max="8" width="26.85156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21.75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23.25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23.2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24.75" customHeight="1">
      <c r="A20" s="13" t="s">
        <v>23</v>
      </c>
      <c r="B20" s="14" t="s">
        <v>133</v>
      </c>
      <c r="C20" s="15"/>
      <c r="D20" s="14" t="s">
        <v>134</v>
      </c>
      <c r="E20" s="97" t="s">
        <v>132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0.2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135847357</v>
      </c>
      <c r="H22" s="86" t="s">
        <v>241</v>
      </c>
      <c r="I22" s="86"/>
      <c r="J22" s="65">
        <f>132802136+398000</f>
        <v>133200136</v>
      </c>
      <c r="K22" s="103" t="s">
        <v>242</v>
      </c>
      <c r="L22" s="103"/>
    </row>
    <row r="23" spans="2:13" ht="15.75" customHeight="1">
      <c r="B23" s="102">
        <f>1775221+872000</f>
        <v>2647221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2:12" ht="15" customHeight="1">
      <c r="B24" s="100"/>
      <c r="C24" s="100"/>
      <c r="D24" s="100"/>
      <c r="E24" s="100"/>
      <c r="I24" s="17"/>
      <c r="J24" s="17"/>
      <c r="K24" s="18"/>
      <c r="L24" s="19"/>
    </row>
    <row r="25" spans="1:12" ht="21.75" customHeight="1">
      <c r="A25" s="15" t="s">
        <v>29</v>
      </c>
      <c r="B25" s="86" t="s">
        <v>30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18" customHeight="1">
      <c r="A26" s="15"/>
      <c r="B26" s="93" t="s">
        <v>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7.25" customHeight="1">
      <c r="A27" s="15"/>
      <c r="B27" s="93" t="s">
        <v>4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243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34.5" customHeight="1">
      <c r="A29" s="15"/>
      <c r="B29" s="93" t="s">
        <v>244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2" ht="19.5" customHeight="1">
      <c r="A30" s="15"/>
      <c r="B30" s="93" t="s">
        <v>253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3" ht="40.5" customHeight="1">
      <c r="A31" s="15"/>
      <c r="B31" s="93" t="s">
        <v>354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21"/>
    </row>
    <row r="32" spans="1:27" ht="18.75" customHeight="1">
      <c r="A32" s="15" t="s">
        <v>31</v>
      </c>
      <c r="B32" s="86" t="s">
        <v>32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2:12" ht="17.25" customHeight="1">
      <c r="B33" s="100" t="s">
        <v>135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ht="18.75" customHeight="1">
      <c r="A34" s="15" t="s">
        <v>33</v>
      </c>
      <c r="B34" s="86" t="s">
        <v>55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ht="8.25" customHeight="1"/>
    <row r="36" spans="2:12" ht="17.25" customHeight="1">
      <c r="B36" s="80" t="s">
        <v>34</v>
      </c>
      <c r="C36" s="80"/>
      <c r="D36" s="80" t="s">
        <v>53</v>
      </c>
      <c r="E36" s="80"/>
      <c r="F36" s="80"/>
      <c r="G36" s="80"/>
      <c r="H36" s="80"/>
      <c r="I36" s="80"/>
      <c r="J36" s="80"/>
      <c r="K36" s="80"/>
      <c r="L36" s="80"/>
    </row>
    <row r="37" spans="2:12" ht="18" customHeight="1">
      <c r="B37" s="94">
        <v>1</v>
      </c>
      <c r="C37" s="94"/>
      <c r="D37" s="95" t="s">
        <v>138</v>
      </c>
      <c r="E37" s="95"/>
      <c r="F37" s="95"/>
      <c r="G37" s="95"/>
      <c r="H37" s="95"/>
      <c r="I37" s="95"/>
      <c r="J37" s="95"/>
      <c r="K37" s="95"/>
      <c r="L37" s="95"/>
    </row>
    <row r="38" spans="2:12" ht="19.5" customHeight="1">
      <c r="B38" s="94">
        <v>2</v>
      </c>
      <c r="C38" s="94"/>
      <c r="D38" s="95" t="s">
        <v>136</v>
      </c>
      <c r="E38" s="95"/>
      <c r="F38" s="95"/>
      <c r="G38" s="95"/>
      <c r="H38" s="95"/>
      <c r="I38" s="95"/>
      <c r="J38" s="95"/>
      <c r="K38" s="95"/>
      <c r="L38" s="95"/>
    </row>
    <row r="39" spans="2:12" ht="18.75" customHeight="1">
      <c r="B39" s="94">
        <v>3</v>
      </c>
      <c r="C39" s="94"/>
      <c r="D39" s="95" t="s">
        <v>137</v>
      </c>
      <c r="E39" s="95"/>
      <c r="F39" s="95"/>
      <c r="G39" s="95"/>
      <c r="H39" s="95"/>
      <c r="I39" s="95"/>
      <c r="J39" s="95"/>
      <c r="K39" s="95"/>
      <c r="L39" s="95"/>
    </row>
    <row r="40" spans="2:12" ht="18.75" customHeight="1" hidden="1">
      <c r="B40" s="94"/>
      <c r="C40" s="94"/>
      <c r="D40" s="94"/>
      <c r="E40" s="105"/>
      <c r="F40" s="105"/>
      <c r="G40" s="105"/>
      <c r="H40" s="105"/>
      <c r="I40" s="105"/>
      <c r="J40" s="105"/>
      <c r="K40" s="105"/>
      <c r="L40" s="105"/>
    </row>
    <row r="41" spans="1:12" ht="24" customHeight="1">
      <c r="A41" s="15" t="s">
        <v>35</v>
      </c>
      <c r="B41" s="86" t="s">
        <v>54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ht="15" customHeight="1">
      <c r="L42" s="22" t="s">
        <v>0</v>
      </c>
    </row>
    <row r="43" spans="1:12" ht="28.5" customHeight="1">
      <c r="A43" s="23"/>
      <c r="B43" s="80" t="s">
        <v>34</v>
      </c>
      <c r="C43" s="80"/>
      <c r="D43" s="87" t="s">
        <v>56</v>
      </c>
      <c r="E43" s="88"/>
      <c r="F43" s="88"/>
      <c r="G43" s="88"/>
      <c r="H43" s="89"/>
      <c r="I43" s="5" t="s">
        <v>36</v>
      </c>
      <c r="J43" s="5" t="s">
        <v>37</v>
      </c>
      <c r="K43" s="10" t="s">
        <v>57</v>
      </c>
      <c r="L43" s="5" t="s">
        <v>58</v>
      </c>
    </row>
    <row r="44" spans="2:12" ht="8.25" customHeight="1">
      <c r="B44" s="96">
        <v>1</v>
      </c>
      <c r="C44" s="96"/>
      <c r="D44" s="90">
        <v>2</v>
      </c>
      <c r="E44" s="91"/>
      <c r="F44" s="91"/>
      <c r="G44" s="91"/>
      <c r="H44" s="92"/>
      <c r="I44" s="25">
        <v>3</v>
      </c>
      <c r="J44" s="25">
        <v>4</v>
      </c>
      <c r="K44" s="25">
        <v>5</v>
      </c>
      <c r="L44" s="25">
        <v>6</v>
      </c>
    </row>
    <row r="45" spans="2:12" ht="19.5" customHeight="1">
      <c r="B45" s="94">
        <v>1</v>
      </c>
      <c r="C45" s="94"/>
      <c r="D45" s="81" t="s">
        <v>377</v>
      </c>
      <c r="E45" s="82"/>
      <c r="F45" s="82"/>
      <c r="G45" s="82"/>
      <c r="H45" s="83"/>
      <c r="I45" s="26">
        <f>(132802136+398000)-I46</f>
        <v>102838175</v>
      </c>
      <c r="J45" s="26">
        <v>1629061</v>
      </c>
      <c r="K45" s="27">
        <v>0</v>
      </c>
      <c r="L45" s="26">
        <f>I45+J45</f>
        <v>104467236</v>
      </c>
    </row>
    <row r="46" spans="2:12" ht="21" customHeight="1">
      <c r="B46" s="94">
        <v>2</v>
      </c>
      <c r="C46" s="94"/>
      <c r="D46" s="81" t="s">
        <v>378</v>
      </c>
      <c r="E46" s="82"/>
      <c r="F46" s="82"/>
      <c r="G46" s="82"/>
      <c r="H46" s="83"/>
      <c r="I46" s="26">
        <f>29963961+398000</f>
        <v>30361961</v>
      </c>
      <c r="J46" s="26">
        <v>0</v>
      </c>
      <c r="K46" s="27">
        <f>J46</f>
        <v>0</v>
      </c>
      <c r="L46" s="26">
        <f>I46+J46</f>
        <v>30361961</v>
      </c>
    </row>
    <row r="47" spans="2:12" ht="20.25" customHeight="1">
      <c r="B47" s="94">
        <v>3</v>
      </c>
      <c r="C47" s="94"/>
      <c r="D47" s="81" t="s">
        <v>286</v>
      </c>
      <c r="E47" s="82"/>
      <c r="F47" s="82"/>
      <c r="G47" s="82"/>
      <c r="H47" s="83"/>
      <c r="I47" s="43">
        <v>0</v>
      </c>
      <c r="J47" s="43">
        <f>146160+857000+15000</f>
        <v>1018160</v>
      </c>
      <c r="K47" s="44">
        <f>146160+857000+15000</f>
        <v>1018160</v>
      </c>
      <c r="L47" s="26">
        <f>I47+J47</f>
        <v>1018160</v>
      </c>
    </row>
    <row r="48" spans="2:12" ht="21" customHeight="1">
      <c r="B48" s="72" t="s">
        <v>2</v>
      </c>
      <c r="C48" s="73"/>
      <c r="D48" s="73"/>
      <c r="E48" s="73"/>
      <c r="F48" s="73"/>
      <c r="G48" s="73"/>
      <c r="H48" s="74"/>
      <c r="I48" s="28">
        <f>SUM(I45:I47)</f>
        <v>133200136</v>
      </c>
      <c r="J48" s="28">
        <f>SUM(J45:J47)</f>
        <v>2647221</v>
      </c>
      <c r="K48" s="28">
        <f>SUM(K45:K47)</f>
        <v>1018160</v>
      </c>
      <c r="L48" s="28">
        <f>I48+J48</f>
        <v>135847357</v>
      </c>
    </row>
    <row r="49" spans="1:12" ht="16.5" customHeight="1">
      <c r="A49" s="15" t="s">
        <v>38</v>
      </c>
      <c r="B49" s="86" t="s">
        <v>246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ht="14.25" customHeight="1">
      <c r="L50" s="22" t="s">
        <v>0</v>
      </c>
    </row>
    <row r="51" spans="2:12" ht="18" customHeight="1">
      <c r="B51" s="87" t="s">
        <v>63</v>
      </c>
      <c r="C51" s="88"/>
      <c r="D51" s="88"/>
      <c r="E51" s="88"/>
      <c r="F51" s="88"/>
      <c r="G51" s="88"/>
      <c r="H51" s="88"/>
      <c r="I51" s="89"/>
      <c r="J51" s="5" t="s">
        <v>36</v>
      </c>
      <c r="K51" s="5" t="s">
        <v>37</v>
      </c>
      <c r="L51" s="5" t="s">
        <v>58</v>
      </c>
    </row>
    <row r="52" spans="2:12" ht="7.5" customHeight="1">
      <c r="B52" s="90">
        <v>1</v>
      </c>
      <c r="C52" s="91"/>
      <c r="D52" s="91"/>
      <c r="E52" s="91"/>
      <c r="F52" s="91"/>
      <c r="G52" s="91"/>
      <c r="H52" s="91"/>
      <c r="I52" s="92"/>
      <c r="J52" s="25">
        <v>2</v>
      </c>
      <c r="K52" s="25">
        <v>3</v>
      </c>
      <c r="L52" s="25">
        <v>4</v>
      </c>
    </row>
    <row r="53" spans="2:12" ht="17.25" customHeight="1">
      <c r="B53" s="81" t="s">
        <v>71</v>
      </c>
      <c r="C53" s="82"/>
      <c r="D53" s="82"/>
      <c r="E53" s="82"/>
      <c r="F53" s="82"/>
      <c r="G53" s="82"/>
      <c r="H53" s="82"/>
      <c r="I53" s="83"/>
      <c r="J53" s="26">
        <f>29963961+138650+398000</f>
        <v>30500611</v>
      </c>
      <c r="K53" s="26">
        <f>146160+857000+15000</f>
        <v>1018160</v>
      </c>
      <c r="L53" s="28">
        <f>J53+K53</f>
        <v>31518771</v>
      </c>
    </row>
    <row r="54" spans="2:12" ht="18.75" customHeight="1">
      <c r="B54" s="95" t="s">
        <v>1</v>
      </c>
      <c r="C54" s="95"/>
      <c r="D54" s="95"/>
      <c r="E54" s="95"/>
      <c r="F54" s="95"/>
      <c r="G54" s="95"/>
      <c r="H54" s="95"/>
      <c r="I54" s="95"/>
      <c r="J54" s="53">
        <v>826821</v>
      </c>
      <c r="K54" s="53">
        <v>0</v>
      </c>
      <c r="L54" s="66">
        <f>J54+K54</f>
        <v>826821</v>
      </c>
    </row>
    <row r="55" spans="2:12" ht="16.5" customHeight="1">
      <c r="B55" s="72" t="s">
        <v>2</v>
      </c>
      <c r="C55" s="73"/>
      <c r="D55" s="73"/>
      <c r="E55" s="73"/>
      <c r="F55" s="73"/>
      <c r="G55" s="73"/>
      <c r="H55" s="73"/>
      <c r="I55" s="74"/>
      <c r="J55" s="66">
        <f>SUM(J53:J54)</f>
        <v>31327432</v>
      </c>
      <c r="K55" s="66">
        <f>SUM(K53:K54)</f>
        <v>1018160</v>
      </c>
      <c r="L55" s="66">
        <f>SUM(L53:L54)</f>
        <v>32345592</v>
      </c>
    </row>
    <row r="56" spans="1:12" ht="21.75" customHeight="1">
      <c r="A56" s="15" t="s">
        <v>39</v>
      </c>
      <c r="B56" s="86" t="s">
        <v>64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ht="14.25" customHeight="1">
      <c r="L57" s="22" t="s">
        <v>0</v>
      </c>
    </row>
    <row r="58" spans="2:12" ht="18.75" customHeight="1">
      <c r="B58" s="4" t="s">
        <v>34</v>
      </c>
      <c r="C58" s="87" t="s">
        <v>65</v>
      </c>
      <c r="D58" s="88"/>
      <c r="E58" s="88"/>
      <c r="F58" s="89"/>
      <c r="G58" s="4" t="s">
        <v>40</v>
      </c>
      <c r="H58" s="87" t="s">
        <v>60</v>
      </c>
      <c r="I58" s="89"/>
      <c r="J58" s="5" t="s">
        <v>36</v>
      </c>
      <c r="K58" s="5" t="s">
        <v>37</v>
      </c>
      <c r="L58" s="5" t="s">
        <v>58</v>
      </c>
    </row>
    <row r="59" spans="2:12" ht="8.25" customHeight="1">
      <c r="B59" s="24">
        <v>1</v>
      </c>
      <c r="C59" s="90">
        <v>2</v>
      </c>
      <c r="D59" s="91"/>
      <c r="E59" s="91"/>
      <c r="F59" s="92"/>
      <c r="G59" s="24">
        <v>3</v>
      </c>
      <c r="H59" s="90">
        <v>4</v>
      </c>
      <c r="I59" s="92"/>
      <c r="J59" s="24">
        <v>5</v>
      </c>
      <c r="K59" s="25">
        <v>6</v>
      </c>
      <c r="L59" s="25">
        <v>7</v>
      </c>
    </row>
    <row r="60" spans="2:12" ht="17.25" hidden="1">
      <c r="B60" s="29"/>
      <c r="C60" s="29">
        <v>1011010</v>
      </c>
      <c r="D60" s="29"/>
      <c r="E60" s="99"/>
      <c r="F60" s="99"/>
      <c r="G60" s="30"/>
      <c r="H60" s="30"/>
      <c r="I60" s="30"/>
      <c r="J60" s="30"/>
      <c r="K60" s="30"/>
      <c r="L60" s="30"/>
    </row>
    <row r="61" spans="2:12" ht="18" customHeight="1">
      <c r="B61" s="77" t="s">
        <v>139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 ht="18" customHeight="1">
      <c r="B62" s="4">
        <v>1</v>
      </c>
      <c r="C62" s="77" t="s">
        <v>252</v>
      </c>
      <c r="D62" s="78"/>
      <c r="E62" s="78"/>
      <c r="F62" s="79"/>
      <c r="G62" s="3"/>
      <c r="H62" s="75"/>
      <c r="I62" s="76"/>
      <c r="J62" s="3"/>
      <c r="K62" s="6"/>
      <c r="L62" s="6"/>
    </row>
    <row r="63" spans="2:12" ht="51" customHeight="1">
      <c r="B63" s="4"/>
      <c r="C63" s="81" t="s">
        <v>280</v>
      </c>
      <c r="D63" s="82"/>
      <c r="E63" s="82"/>
      <c r="F63" s="83"/>
      <c r="G63" s="3" t="s">
        <v>44</v>
      </c>
      <c r="H63" s="84" t="s">
        <v>261</v>
      </c>
      <c r="I63" s="85"/>
      <c r="J63" s="3">
        <v>30</v>
      </c>
      <c r="K63" s="3">
        <v>30</v>
      </c>
      <c r="L63" s="3">
        <v>30</v>
      </c>
    </row>
    <row r="64" spans="2:12" ht="31.5" customHeight="1">
      <c r="B64" s="3"/>
      <c r="C64" s="81" t="s">
        <v>228</v>
      </c>
      <c r="D64" s="82"/>
      <c r="E64" s="82"/>
      <c r="F64" s="83"/>
      <c r="G64" s="3" t="s">
        <v>44</v>
      </c>
      <c r="H64" s="84" t="s">
        <v>146</v>
      </c>
      <c r="I64" s="85"/>
      <c r="J64" s="3">
        <v>707.53</v>
      </c>
      <c r="K64" s="6">
        <v>0</v>
      </c>
      <c r="L64" s="6">
        <f>J64</f>
        <v>707.53</v>
      </c>
    </row>
    <row r="65" spans="2:12" ht="20.25" customHeight="1">
      <c r="B65" s="3"/>
      <c r="C65" s="81" t="s">
        <v>266</v>
      </c>
      <c r="D65" s="82"/>
      <c r="E65" s="82"/>
      <c r="F65" s="83"/>
      <c r="G65" s="3" t="s">
        <v>44</v>
      </c>
      <c r="H65" s="84" t="s">
        <v>146</v>
      </c>
      <c r="I65" s="85"/>
      <c r="J65" s="3">
        <v>387.1</v>
      </c>
      <c r="K65" s="6">
        <v>0</v>
      </c>
      <c r="L65" s="6">
        <f>J65</f>
        <v>387.1</v>
      </c>
    </row>
    <row r="66" spans="2:12" ht="18" customHeight="1">
      <c r="B66" s="3"/>
      <c r="C66" s="81" t="s">
        <v>267</v>
      </c>
      <c r="D66" s="82"/>
      <c r="E66" s="82"/>
      <c r="F66" s="83"/>
      <c r="G66" s="3" t="s">
        <v>44</v>
      </c>
      <c r="H66" s="84" t="s">
        <v>146</v>
      </c>
      <c r="I66" s="85"/>
      <c r="J66" s="3">
        <f>J65+J64</f>
        <v>1094.63</v>
      </c>
      <c r="K66" s="3">
        <f>K65+K64</f>
        <v>0</v>
      </c>
      <c r="L66" s="3">
        <f>L65+L64</f>
        <v>1094.63</v>
      </c>
    </row>
    <row r="67" spans="2:12" ht="20.25" customHeight="1">
      <c r="B67" s="4">
        <v>2</v>
      </c>
      <c r="C67" s="77" t="s">
        <v>249</v>
      </c>
      <c r="D67" s="78"/>
      <c r="E67" s="78"/>
      <c r="F67" s="79"/>
      <c r="G67" s="3" t="s">
        <v>77</v>
      </c>
      <c r="H67" s="75"/>
      <c r="I67" s="76"/>
      <c r="J67" s="3"/>
      <c r="K67" s="6"/>
      <c r="L67" s="6"/>
    </row>
    <row r="68" spans="2:12" ht="31.5" customHeight="1">
      <c r="B68" s="4"/>
      <c r="C68" s="81" t="s">
        <v>141</v>
      </c>
      <c r="D68" s="82"/>
      <c r="E68" s="82"/>
      <c r="F68" s="83"/>
      <c r="G68" s="3" t="s">
        <v>77</v>
      </c>
      <c r="H68" s="84" t="s">
        <v>294</v>
      </c>
      <c r="I68" s="85"/>
      <c r="J68" s="3">
        <f>J69+J70+J71+J72+J73+J74+J75+J76</f>
        <v>21768</v>
      </c>
      <c r="K68" s="3">
        <f>K69+K70+K71+K72+K73+K74+K75+K76</f>
        <v>0</v>
      </c>
      <c r="L68" s="3">
        <f>L69+L70+L71+L72+L73+L74+L75+L76</f>
        <v>21768</v>
      </c>
    </row>
    <row r="69" spans="2:12" ht="20.25" customHeight="1">
      <c r="B69" s="4"/>
      <c r="C69" s="81" t="s">
        <v>287</v>
      </c>
      <c r="D69" s="82"/>
      <c r="E69" s="82"/>
      <c r="F69" s="83"/>
      <c r="G69" s="3" t="s">
        <v>77</v>
      </c>
      <c r="H69" s="115" t="s">
        <v>142</v>
      </c>
      <c r="I69" s="115"/>
      <c r="J69" s="3">
        <v>4066</v>
      </c>
      <c r="K69" s="6">
        <v>0</v>
      </c>
      <c r="L69" s="6">
        <f>J69</f>
        <v>4066</v>
      </c>
    </row>
    <row r="70" spans="2:12" ht="20.25" customHeight="1">
      <c r="B70" s="4"/>
      <c r="C70" s="81" t="s">
        <v>288</v>
      </c>
      <c r="D70" s="82"/>
      <c r="E70" s="82"/>
      <c r="F70" s="83"/>
      <c r="G70" s="3" t="s">
        <v>77</v>
      </c>
      <c r="H70" s="115" t="s">
        <v>142</v>
      </c>
      <c r="I70" s="115"/>
      <c r="J70" s="3">
        <v>874</v>
      </c>
      <c r="K70" s="6">
        <v>0</v>
      </c>
      <c r="L70" s="6">
        <f aca="true" t="shared" si="0" ref="L70:L76">J70</f>
        <v>874</v>
      </c>
    </row>
    <row r="71" spans="2:12" ht="20.25" customHeight="1">
      <c r="B71" s="4"/>
      <c r="C71" s="81" t="s">
        <v>289</v>
      </c>
      <c r="D71" s="82"/>
      <c r="E71" s="82"/>
      <c r="F71" s="83"/>
      <c r="G71" s="3" t="s">
        <v>77</v>
      </c>
      <c r="H71" s="115" t="s">
        <v>142</v>
      </c>
      <c r="I71" s="115"/>
      <c r="J71" s="3">
        <v>2003</v>
      </c>
      <c r="K71" s="6">
        <v>0</v>
      </c>
      <c r="L71" s="6">
        <f t="shared" si="0"/>
        <v>2003</v>
      </c>
    </row>
    <row r="72" spans="2:12" ht="20.25" customHeight="1">
      <c r="B72" s="4"/>
      <c r="C72" s="81" t="s">
        <v>290</v>
      </c>
      <c r="D72" s="82"/>
      <c r="E72" s="82"/>
      <c r="F72" s="83"/>
      <c r="G72" s="3" t="s">
        <v>77</v>
      </c>
      <c r="H72" s="115" t="s">
        <v>142</v>
      </c>
      <c r="I72" s="115"/>
      <c r="J72" s="3">
        <v>1772</v>
      </c>
      <c r="K72" s="6">
        <v>0</v>
      </c>
      <c r="L72" s="6">
        <f t="shared" si="0"/>
        <v>1772</v>
      </c>
    </row>
    <row r="73" spans="2:12" ht="20.25" customHeight="1">
      <c r="B73" s="4"/>
      <c r="C73" s="81" t="s">
        <v>291</v>
      </c>
      <c r="D73" s="82"/>
      <c r="E73" s="82"/>
      <c r="F73" s="83"/>
      <c r="G73" s="3" t="s">
        <v>77</v>
      </c>
      <c r="H73" s="115" t="s">
        <v>142</v>
      </c>
      <c r="I73" s="115"/>
      <c r="J73" s="3">
        <v>9571</v>
      </c>
      <c r="K73" s="6">
        <v>0</v>
      </c>
      <c r="L73" s="6">
        <f t="shared" si="0"/>
        <v>9571</v>
      </c>
    </row>
    <row r="74" spans="2:12" ht="20.25" customHeight="1">
      <c r="B74" s="4"/>
      <c r="C74" s="81" t="s">
        <v>292</v>
      </c>
      <c r="D74" s="82"/>
      <c r="E74" s="82"/>
      <c r="F74" s="83"/>
      <c r="G74" s="3" t="s">
        <v>77</v>
      </c>
      <c r="H74" s="115" t="s">
        <v>142</v>
      </c>
      <c r="I74" s="115"/>
      <c r="J74" s="3">
        <v>94</v>
      </c>
      <c r="K74" s="6">
        <v>0</v>
      </c>
      <c r="L74" s="6">
        <f t="shared" si="0"/>
        <v>94</v>
      </c>
    </row>
    <row r="75" spans="2:12" ht="20.25" customHeight="1">
      <c r="B75" s="4"/>
      <c r="C75" s="81" t="s">
        <v>293</v>
      </c>
      <c r="D75" s="82"/>
      <c r="E75" s="82"/>
      <c r="F75" s="83"/>
      <c r="G75" s="3" t="s">
        <v>77</v>
      </c>
      <c r="H75" s="115" t="s">
        <v>142</v>
      </c>
      <c r="I75" s="115"/>
      <c r="J75" s="3">
        <v>20</v>
      </c>
      <c r="K75" s="6">
        <v>0</v>
      </c>
      <c r="L75" s="6">
        <f t="shared" si="0"/>
        <v>20</v>
      </c>
    </row>
    <row r="76" spans="2:12" ht="20.25" customHeight="1">
      <c r="B76" s="4"/>
      <c r="C76" s="81" t="s">
        <v>232</v>
      </c>
      <c r="D76" s="82"/>
      <c r="E76" s="82"/>
      <c r="F76" s="83"/>
      <c r="G76" s="3" t="s">
        <v>77</v>
      </c>
      <c r="H76" s="115" t="s">
        <v>142</v>
      </c>
      <c r="I76" s="115"/>
      <c r="J76" s="3">
        <v>3368</v>
      </c>
      <c r="K76" s="6">
        <v>0</v>
      </c>
      <c r="L76" s="6">
        <f t="shared" si="0"/>
        <v>3368</v>
      </c>
    </row>
    <row r="77" spans="2:12" ht="20.25" customHeight="1">
      <c r="B77" s="4"/>
      <c r="C77" s="81" t="s">
        <v>140</v>
      </c>
      <c r="D77" s="82"/>
      <c r="E77" s="82"/>
      <c r="F77" s="83"/>
      <c r="G77" s="3" t="s">
        <v>44</v>
      </c>
      <c r="H77" s="115" t="s">
        <v>142</v>
      </c>
      <c r="I77" s="115"/>
      <c r="J77" s="3">
        <f>J78+J79+J80+J81+J82+J83+J84+J85</f>
        <v>1539</v>
      </c>
      <c r="K77" s="3">
        <f>K78+K79+K80+K81+K82+K83+K84+K85</f>
        <v>0</v>
      </c>
      <c r="L77" s="3">
        <f>L78+L79+L80+L81+L82+L83+L84+L85</f>
        <v>1539</v>
      </c>
    </row>
    <row r="78" spans="2:12" ht="20.25" customHeight="1">
      <c r="B78" s="4"/>
      <c r="C78" s="81" t="s">
        <v>287</v>
      </c>
      <c r="D78" s="82"/>
      <c r="E78" s="82"/>
      <c r="F78" s="83"/>
      <c r="G78" s="3" t="s">
        <v>44</v>
      </c>
      <c r="H78" s="115" t="s">
        <v>142</v>
      </c>
      <c r="I78" s="115"/>
      <c r="J78" s="3">
        <v>311</v>
      </c>
      <c r="K78" s="6">
        <v>0</v>
      </c>
      <c r="L78" s="6">
        <f>J78</f>
        <v>311</v>
      </c>
    </row>
    <row r="79" spans="2:12" ht="20.25" customHeight="1">
      <c r="B79" s="4"/>
      <c r="C79" s="81" t="s">
        <v>288</v>
      </c>
      <c r="D79" s="82"/>
      <c r="E79" s="82"/>
      <c r="F79" s="83"/>
      <c r="G79" s="3" t="s">
        <v>44</v>
      </c>
      <c r="H79" s="115" t="s">
        <v>142</v>
      </c>
      <c r="I79" s="115"/>
      <c r="J79" s="3">
        <v>71</v>
      </c>
      <c r="K79" s="6">
        <v>0</v>
      </c>
      <c r="L79" s="6">
        <f aca="true" t="shared" si="1" ref="L79:L85">J79</f>
        <v>71</v>
      </c>
    </row>
    <row r="80" spans="2:12" ht="20.25" customHeight="1">
      <c r="B80" s="4"/>
      <c r="C80" s="81" t="s">
        <v>289</v>
      </c>
      <c r="D80" s="82"/>
      <c r="E80" s="82"/>
      <c r="F80" s="83"/>
      <c r="G80" s="3" t="s">
        <v>44</v>
      </c>
      <c r="H80" s="115" t="s">
        <v>142</v>
      </c>
      <c r="I80" s="115"/>
      <c r="J80" s="3">
        <v>127</v>
      </c>
      <c r="K80" s="6">
        <v>0</v>
      </c>
      <c r="L80" s="6">
        <f t="shared" si="1"/>
        <v>127</v>
      </c>
    </row>
    <row r="81" spans="2:12" ht="20.25" customHeight="1">
      <c r="B81" s="4"/>
      <c r="C81" s="81" t="s">
        <v>290</v>
      </c>
      <c r="D81" s="82"/>
      <c r="E81" s="82"/>
      <c r="F81" s="83"/>
      <c r="G81" s="3" t="s">
        <v>44</v>
      </c>
      <c r="H81" s="115" t="s">
        <v>142</v>
      </c>
      <c r="I81" s="115"/>
      <c r="J81" s="3">
        <v>110</v>
      </c>
      <c r="K81" s="6">
        <v>0</v>
      </c>
      <c r="L81" s="6">
        <f t="shared" si="1"/>
        <v>110</v>
      </c>
    </row>
    <row r="82" spans="2:12" ht="20.25" customHeight="1">
      <c r="B82" s="4"/>
      <c r="C82" s="81" t="s">
        <v>291</v>
      </c>
      <c r="D82" s="82"/>
      <c r="E82" s="82"/>
      <c r="F82" s="83"/>
      <c r="G82" s="3" t="s">
        <v>44</v>
      </c>
      <c r="H82" s="115" t="s">
        <v>142</v>
      </c>
      <c r="I82" s="115"/>
      <c r="J82" s="3">
        <v>668</v>
      </c>
      <c r="K82" s="6">
        <v>0</v>
      </c>
      <c r="L82" s="6">
        <f t="shared" si="1"/>
        <v>668</v>
      </c>
    </row>
    <row r="83" spans="2:12" ht="20.25" customHeight="1">
      <c r="B83" s="4"/>
      <c r="C83" s="81" t="s">
        <v>292</v>
      </c>
      <c r="D83" s="82"/>
      <c r="E83" s="82"/>
      <c r="F83" s="83"/>
      <c r="G83" s="3" t="s">
        <v>44</v>
      </c>
      <c r="H83" s="115" t="s">
        <v>142</v>
      </c>
      <c r="I83" s="115"/>
      <c r="J83" s="3">
        <v>8</v>
      </c>
      <c r="K83" s="6">
        <v>0</v>
      </c>
      <c r="L83" s="6">
        <f t="shared" si="1"/>
        <v>8</v>
      </c>
    </row>
    <row r="84" spans="2:12" ht="18" customHeight="1">
      <c r="B84" s="4"/>
      <c r="C84" s="81" t="s">
        <v>293</v>
      </c>
      <c r="D84" s="82"/>
      <c r="E84" s="82"/>
      <c r="F84" s="83"/>
      <c r="G84" s="3" t="s">
        <v>44</v>
      </c>
      <c r="H84" s="115" t="s">
        <v>142</v>
      </c>
      <c r="I84" s="115"/>
      <c r="J84" s="3">
        <v>1</v>
      </c>
      <c r="K84" s="6">
        <v>0</v>
      </c>
      <c r="L84" s="6">
        <f t="shared" si="1"/>
        <v>1</v>
      </c>
    </row>
    <row r="85" spans="2:12" ht="18" customHeight="1">
      <c r="B85" s="4"/>
      <c r="C85" s="81" t="s">
        <v>232</v>
      </c>
      <c r="D85" s="82"/>
      <c r="E85" s="82"/>
      <c r="F85" s="83"/>
      <c r="G85" s="3" t="s">
        <v>44</v>
      </c>
      <c r="H85" s="115" t="s">
        <v>142</v>
      </c>
      <c r="I85" s="115"/>
      <c r="J85" s="3">
        <v>243</v>
      </c>
      <c r="K85" s="6">
        <v>0</v>
      </c>
      <c r="L85" s="6">
        <f t="shared" si="1"/>
        <v>243</v>
      </c>
    </row>
    <row r="86" spans="2:12" ht="18" customHeight="1">
      <c r="B86" s="4">
        <v>3</v>
      </c>
      <c r="C86" s="77" t="s">
        <v>250</v>
      </c>
      <c r="D86" s="78"/>
      <c r="E86" s="78"/>
      <c r="F86" s="79"/>
      <c r="G86" s="3"/>
      <c r="H86" s="75"/>
      <c r="I86" s="76"/>
      <c r="J86" s="3"/>
      <c r="K86" s="6"/>
      <c r="L86" s="6"/>
    </row>
    <row r="87" spans="2:12" ht="21" customHeight="1">
      <c r="B87" s="3"/>
      <c r="C87" s="81" t="s">
        <v>79</v>
      </c>
      <c r="D87" s="82"/>
      <c r="E87" s="82"/>
      <c r="F87" s="83"/>
      <c r="G87" s="3" t="s">
        <v>0</v>
      </c>
      <c r="H87" s="75" t="s">
        <v>82</v>
      </c>
      <c r="I87" s="76"/>
      <c r="J87" s="40">
        <f>I45/J68</f>
        <v>4724.2822032341055</v>
      </c>
      <c r="K87" s="31">
        <f>J45/J68</f>
        <v>74.83742190371187</v>
      </c>
      <c r="L87" s="31">
        <f>J87+K87</f>
        <v>4799.119625137818</v>
      </c>
    </row>
    <row r="88" spans="2:12" ht="19.5" customHeight="1">
      <c r="B88" s="4">
        <v>4</v>
      </c>
      <c r="C88" s="77" t="s">
        <v>251</v>
      </c>
      <c r="D88" s="78"/>
      <c r="E88" s="78"/>
      <c r="F88" s="79"/>
      <c r="G88" s="3"/>
      <c r="H88" s="75"/>
      <c r="I88" s="76"/>
      <c r="J88" s="3"/>
      <c r="K88" s="6"/>
      <c r="L88" s="6"/>
    </row>
    <row r="89" spans="2:12" ht="15.75" customHeight="1">
      <c r="B89" s="3"/>
      <c r="C89" s="81" t="s">
        <v>143</v>
      </c>
      <c r="D89" s="82"/>
      <c r="E89" s="82"/>
      <c r="F89" s="83"/>
      <c r="G89" s="3" t="s">
        <v>86</v>
      </c>
      <c r="H89" s="75" t="s">
        <v>82</v>
      </c>
      <c r="I89" s="76"/>
      <c r="J89" s="48">
        <f>J68/'1020'!J74</f>
        <v>0.33590519103759026</v>
      </c>
      <c r="K89" s="3">
        <v>0</v>
      </c>
      <c r="L89" s="48">
        <f>J89</f>
        <v>0.33590519103759026</v>
      </c>
    </row>
    <row r="90" spans="2:12" ht="19.5" customHeight="1">
      <c r="B90" s="3"/>
      <c r="C90" s="81" t="s">
        <v>233</v>
      </c>
      <c r="D90" s="82"/>
      <c r="E90" s="82"/>
      <c r="F90" s="83"/>
      <c r="G90" s="3" t="s">
        <v>86</v>
      </c>
      <c r="H90" s="75" t="s">
        <v>82</v>
      </c>
      <c r="I90" s="76"/>
      <c r="J90" s="48">
        <f>2680/J68</f>
        <v>0.1231165012862918</v>
      </c>
      <c r="K90" s="6">
        <v>0</v>
      </c>
      <c r="L90" s="48">
        <f>J90+K90</f>
        <v>0.1231165012862918</v>
      </c>
    </row>
    <row r="91" spans="2:12" ht="18" customHeight="1">
      <c r="B91" s="113" t="s">
        <v>144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2:12" ht="18.75" customHeight="1">
      <c r="B92" s="4">
        <v>1</v>
      </c>
      <c r="C92" s="77" t="s">
        <v>252</v>
      </c>
      <c r="D92" s="78"/>
      <c r="E92" s="78"/>
      <c r="F92" s="79"/>
      <c r="G92" s="3"/>
      <c r="H92" s="75"/>
      <c r="I92" s="76"/>
      <c r="J92" s="3"/>
      <c r="K92" s="31"/>
      <c r="L92" s="34"/>
    </row>
    <row r="93" spans="2:12" ht="48.75" customHeight="1">
      <c r="B93" s="4"/>
      <c r="C93" s="81" t="s">
        <v>145</v>
      </c>
      <c r="D93" s="82"/>
      <c r="E93" s="82"/>
      <c r="F93" s="83"/>
      <c r="G93" s="3" t="s">
        <v>44</v>
      </c>
      <c r="H93" s="84" t="s">
        <v>261</v>
      </c>
      <c r="I93" s="85"/>
      <c r="J93" s="3">
        <v>3</v>
      </c>
      <c r="K93" s="31">
        <v>3</v>
      </c>
      <c r="L93" s="31">
        <v>3</v>
      </c>
    </row>
    <row r="94" spans="2:13" ht="33" customHeight="1">
      <c r="B94" s="4"/>
      <c r="C94" s="81" t="s">
        <v>295</v>
      </c>
      <c r="D94" s="82"/>
      <c r="E94" s="82"/>
      <c r="F94" s="83"/>
      <c r="G94" s="3" t="s">
        <v>44</v>
      </c>
      <c r="H94" s="75" t="s">
        <v>146</v>
      </c>
      <c r="I94" s="76"/>
      <c r="J94" s="3">
        <v>46.8</v>
      </c>
      <c r="K94" s="31">
        <v>0</v>
      </c>
      <c r="L94" s="26">
        <f>J94+K94</f>
        <v>46.8</v>
      </c>
      <c r="M94" s="20"/>
    </row>
    <row r="95" spans="2:13" ht="17.25" customHeight="1">
      <c r="B95" s="4"/>
      <c r="C95" s="81" t="s">
        <v>229</v>
      </c>
      <c r="D95" s="82"/>
      <c r="E95" s="82"/>
      <c r="F95" s="83"/>
      <c r="G95" s="3" t="s">
        <v>44</v>
      </c>
      <c r="H95" s="75" t="s">
        <v>146</v>
      </c>
      <c r="I95" s="76"/>
      <c r="J95" s="3">
        <v>111.08</v>
      </c>
      <c r="K95" s="31">
        <v>0</v>
      </c>
      <c r="L95" s="26">
        <f>J95+K95</f>
        <v>111.08</v>
      </c>
      <c r="M95" s="20"/>
    </row>
    <row r="96" spans="2:13" ht="17.25" customHeight="1">
      <c r="B96" s="3"/>
      <c r="C96" s="81" t="s">
        <v>296</v>
      </c>
      <c r="D96" s="82"/>
      <c r="E96" s="82"/>
      <c r="F96" s="83"/>
      <c r="G96" s="3" t="s">
        <v>44</v>
      </c>
      <c r="H96" s="75" t="s">
        <v>146</v>
      </c>
      <c r="I96" s="76"/>
      <c r="J96" s="3">
        <f>J94+J95</f>
        <v>157.88</v>
      </c>
      <c r="K96" s="31">
        <v>0</v>
      </c>
      <c r="L96" s="26">
        <f>J96</f>
        <v>157.88</v>
      </c>
      <c r="M96" s="20"/>
    </row>
    <row r="97" spans="2:12" ht="18" customHeight="1">
      <c r="B97" s="4">
        <v>2</v>
      </c>
      <c r="C97" s="77" t="s">
        <v>249</v>
      </c>
      <c r="D97" s="78"/>
      <c r="E97" s="78"/>
      <c r="F97" s="79"/>
      <c r="G97" s="3"/>
      <c r="H97" s="75"/>
      <c r="I97" s="76"/>
      <c r="J97" s="3"/>
      <c r="K97" s="6"/>
      <c r="L97" s="6"/>
    </row>
    <row r="98" spans="2:12" ht="30" customHeight="1">
      <c r="B98" s="4"/>
      <c r="C98" s="81" t="s">
        <v>147</v>
      </c>
      <c r="D98" s="82"/>
      <c r="E98" s="82"/>
      <c r="F98" s="83"/>
      <c r="G98" s="3" t="s">
        <v>44</v>
      </c>
      <c r="H98" s="75" t="s">
        <v>88</v>
      </c>
      <c r="I98" s="76"/>
      <c r="J98" s="3">
        <f>2100+1000+1056</f>
        <v>4156</v>
      </c>
      <c r="K98" s="6">
        <v>0</v>
      </c>
      <c r="L98" s="6">
        <f>J98+K98</f>
        <v>4156</v>
      </c>
    </row>
    <row r="99" spans="2:12" ht="19.5" customHeight="1">
      <c r="B99" s="4">
        <v>3</v>
      </c>
      <c r="C99" s="77" t="s">
        <v>250</v>
      </c>
      <c r="D99" s="78"/>
      <c r="E99" s="78"/>
      <c r="F99" s="79"/>
      <c r="G99" s="3"/>
      <c r="H99" s="75"/>
      <c r="I99" s="76"/>
      <c r="J99" s="3"/>
      <c r="K99" s="6"/>
      <c r="L99" s="6"/>
    </row>
    <row r="100" spans="2:12" ht="17.25" customHeight="1">
      <c r="B100" s="4"/>
      <c r="C100" s="81" t="s">
        <v>148</v>
      </c>
      <c r="D100" s="82"/>
      <c r="E100" s="82"/>
      <c r="F100" s="83"/>
      <c r="G100" s="3" t="s">
        <v>0</v>
      </c>
      <c r="H100" s="75" t="s">
        <v>88</v>
      </c>
      <c r="I100" s="76"/>
      <c r="J100" s="47">
        <f>I46/J98</f>
        <v>7305.572906641001</v>
      </c>
      <c r="K100" s="31">
        <v>0</v>
      </c>
      <c r="L100" s="31">
        <f>J100+K100</f>
        <v>7305.572906641001</v>
      </c>
    </row>
    <row r="101" spans="2:12" ht="20.25" customHeight="1">
      <c r="B101" s="4">
        <v>4</v>
      </c>
      <c r="C101" s="77" t="s">
        <v>251</v>
      </c>
      <c r="D101" s="78"/>
      <c r="E101" s="78"/>
      <c r="F101" s="79"/>
      <c r="G101" s="3"/>
      <c r="H101" s="75"/>
      <c r="I101" s="76"/>
      <c r="J101" s="3"/>
      <c r="K101" s="6"/>
      <c r="L101" s="5"/>
    </row>
    <row r="102" spans="2:17" ht="51" customHeight="1">
      <c r="B102" s="3"/>
      <c r="C102" s="81" t="s">
        <v>379</v>
      </c>
      <c r="D102" s="82"/>
      <c r="E102" s="82"/>
      <c r="F102" s="83"/>
      <c r="G102" s="3" t="s">
        <v>86</v>
      </c>
      <c r="H102" s="75" t="s">
        <v>82</v>
      </c>
      <c r="I102" s="76"/>
      <c r="J102" s="41">
        <v>1</v>
      </c>
      <c r="K102" s="42">
        <v>0</v>
      </c>
      <c r="L102" s="42">
        <f>J102+K102</f>
        <v>1</v>
      </c>
      <c r="Q102" s="11" t="s">
        <v>3</v>
      </c>
    </row>
    <row r="103" spans="2:12" ht="15.75" customHeight="1">
      <c r="B103" s="77" t="s">
        <v>149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9"/>
    </row>
    <row r="104" spans="2:12" ht="21.75" customHeight="1">
      <c r="B104" s="4">
        <v>1</v>
      </c>
      <c r="C104" s="77" t="s">
        <v>252</v>
      </c>
      <c r="D104" s="78"/>
      <c r="E104" s="78"/>
      <c r="F104" s="79"/>
      <c r="G104" s="3"/>
      <c r="H104" s="75"/>
      <c r="I104" s="76"/>
      <c r="J104" s="41"/>
      <c r="K104" s="41"/>
      <c r="L104" s="41"/>
    </row>
    <row r="105" spans="2:12" ht="31.5" customHeight="1">
      <c r="B105" s="3"/>
      <c r="C105" s="81" t="s">
        <v>90</v>
      </c>
      <c r="D105" s="82"/>
      <c r="E105" s="82"/>
      <c r="F105" s="83"/>
      <c r="G105" s="3" t="s">
        <v>0</v>
      </c>
      <c r="H105" s="75" t="s">
        <v>88</v>
      </c>
      <c r="I105" s="76"/>
      <c r="J105" s="45">
        <v>0</v>
      </c>
      <c r="K105" s="56">
        <f>146160+15000+857000</f>
        <v>1018160</v>
      </c>
      <c r="L105" s="56">
        <f>K105</f>
        <v>1018160</v>
      </c>
    </row>
    <row r="106" spans="2:12" ht="36.75" customHeight="1" hidden="1">
      <c r="B106" s="3"/>
      <c r="C106" s="81" t="s">
        <v>91</v>
      </c>
      <c r="D106" s="82"/>
      <c r="E106" s="82"/>
      <c r="F106" s="83"/>
      <c r="G106" s="3" t="s">
        <v>0</v>
      </c>
      <c r="H106" s="75" t="s">
        <v>88</v>
      </c>
      <c r="I106" s="76"/>
      <c r="J106" s="45">
        <v>0</v>
      </c>
      <c r="K106" s="45">
        <v>0</v>
      </c>
      <c r="L106" s="45">
        <v>0</v>
      </c>
    </row>
    <row r="107" spans="2:12" ht="20.25" customHeight="1">
      <c r="B107" s="4">
        <v>2</v>
      </c>
      <c r="C107" s="77" t="s">
        <v>249</v>
      </c>
      <c r="D107" s="78"/>
      <c r="E107" s="78"/>
      <c r="F107" s="79"/>
      <c r="G107" s="3"/>
      <c r="H107" s="75"/>
      <c r="I107" s="76"/>
      <c r="J107" s="41"/>
      <c r="K107" s="45"/>
      <c r="L107" s="45"/>
    </row>
    <row r="108" spans="2:12" ht="31.5" customHeight="1">
      <c r="B108" s="3"/>
      <c r="C108" s="81" t="s">
        <v>150</v>
      </c>
      <c r="D108" s="82"/>
      <c r="E108" s="82"/>
      <c r="F108" s="83"/>
      <c r="G108" s="3" t="s">
        <v>44</v>
      </c>
      <c r="H108" s="75" t="s">
        <v>88</v>
      </c>
      <c r="I108" s="76"/>
      <c r="J108" s="45">
        <v>0</v>
      </c>
      <c r="K108" s="45">
        <f>6+1+1+1+1+1+1+4+6+2+3+1</f>
        <v>28</v>
      </c>
      <c r="L108" s="45">
        <f>K108+J108</f>
        <v>28</v>
      </c>
    </row>
    <row r="109" spans="2:12" ht="36.75" customHeight="1" hidden="1">
      <c r="B109" s="3"/>
      <c r="C109" s="81" t="s">
        <v>151</v>
      </c>
      <c r="D109" s="82"/>
      <c r="E109" s="82"/>
      <c r="F109" s="83"/>
      <c r="G109" s="3" t="s">
        <v>44</v>
      </c>
      <c r="H109" s="75" t="s">
        <v>88</v>
      </c>
      <c r="I109" s="76"/>
      <c r="J109" s="45">
        <v>0</v>
      </c>
      <c r="K109" s="45">
        <v>0</v>
      </c>
      <c r="L109" s="45">
        <v>0</v>
      </c>
    </row>
    <row r="110" spans="2:12" ht="18.75" customHeight="1">
      <c r="B110" s="4">
        <v>3</v>
      </c>
      <c r="C110" s="77" t="s">
        <v>250</v>
      </c>
      <c r="D110" s="78"/>
      <c r="E110" s="78"/>
      <c r="F110" s="79"/>
      <c r="G110" s="3"/>
      <c r="H110" s="75"/>
      <c r="I110" s="76"/>
      <c r="J110" s="41"/>
      <c r="K110" s="45"/>
      <c r="L110" s="45"/>
    </row>
    <row r="111" spans="2:12" ht="32.25" customHeight="1">
      <c r="B111" s="3"/>
      <c r="C111" s="81" t="s">
        <v>152</v>
      </c>
      <c r="D111" s="82"/>
      <c r="E111" s="82"/>
      <c r="F111" s="83"/>
      <c r="G111" s="3" t="s">
        <v>0</v>
      </c>
      <c r="H111" s="75" t="s">
        <v>115</v>
      </c>
      <c r="I111" s="76"/>
      <c r="J111" s="45">
        <v>0</v>
      </c>
      <c r="K111" s="57">
        <f>K105/K108</f>
        <v>36362.857142857145</v>
      </c>
      <c r="L111" s="57">
        <f>K111+J111</f>
        <v>36362.857142857145</v>
      </c>
    </row>
    <row r="112" spans="2:12" ht="36.75" customHeight="1" hidden="1">
      <c r="B112" s="3"/>
      <c r="C112" s="81" t="s">
        <v>95</v>
      </c>
      <c r="D112" s="82"/>
      <c r="E112" s="82"/>
      <c r="F112" s="83"/>
      <c r="G112" s="3" t="s">
        <v>0</v>
      </c>
      <c r="H112" s="75" t="s">
        <v>115</v>
      </c>
      <c r="I112" s="76"/>
      <c r="J112" s="45">
        <v>0</v>
      </c>
      <c r="K112" s="45">
        <v>0</v>
      </c>
      <c r="L112" s="45">
        <v>0</v>
      </c>
    </row>
    <row r="113" spans="2:12" ht="20.25" customHeight="1">
      <c r="B113" s="4">
        <v>4</v>
      </c>
      <c r="C113" s="77" t="s">
        <v>251</v>
      </c>
      <c r="D113" s="78"/>
      <c r="E113" s="78"/>
      <c r="F113" s="79"/>
      <c r="G113" s="3"/>
      <c r="H113" s="75"/>
      <c r="I113" s="76"/>
      <c r="J113" s="41"/>
      <c r="K113" s="41"/>
      <c r="L113" s="41"/>
    </row>
    <row r="114" spans="2:12" ht="48.75" customHeight="1">
      <c r="B114" s="3"/>
      <c r="C114" s="81" t="s">
        <v>96</v>
      </c>
      <c r="D114" s="82"/>
      <c r="E114" s="82"/>
      <c r="F114" s="83"/>
      <c r="G114" s="3" t="s">
        <v>86</v>
      </c>
      <c r="H114" s="94" t="s">
        <v>115</v>
      </c>
      <c r="I114" s="94"/>
      <c r="J114" s="41">
        <v>0</v>
      </c>
      <c r="K114" s="41">
        <v>1</v>
      </c>
      <c r="L114" s="41">
        <f>K114+J114</f>
        <v>1</v>
      </c>
    </row>
    <row r="115" spans="2:12" ht="37.5" customHeight="1" hidden="1">
      <c r="B115" s="49"/>
      <c r="C115" s="81" t="s">
        <v>153</v>
      </c>
      <c r="D115" s="82"/>
      <c r="E115" s="82"/>
      <c r="F115" s="83"/>
      <c r="G115" s="3" t="s">
        <v>86</v>
      </c>
      <c r="H115" s="94" t="s">
        <v>115</v>
      </c>
      <c r="I115" s="94"/>
      <c r="J115" s="41">
        <v>0</v>
      </c>
      <c r="K115" s="41">
        <v>0</v>
      </c>
      <c r="L115" s="41">
        <v>0</v>
      </c>
    </row>
    <row r="118" spans="2:12" ht="84.75" customHeight="1">
      <c r="B118" s="111" t="s">
        <v>47</v>
      </c>
      <c r="C118" s="111"/>
      <c r="D118" s="111"/>
      <c r="E118" s="111"/>
      <c r="F118" s="111"/>
      <c r="G118" s="35"/>
      <c r="H118" s="35"/>
      <c r="I118" s="36"/>
      <c r="J118" s="36"/>
      <c r="K118" s="35"/>
      <c r="L118" s="37" t="s">
        <v>48</v>
      </c>
    </row>
    <row r="119" spans="2:12" ht="16.5">
      <c r="B119" s="12"/>
      <c r="C119" s="12"/>
      <c r="D119" s="12"/>
      <c r="E119" s="12"/>
      <c r="F119" s="12"/>
      <c r="G119" s="2"/>
      <c r="H119" s="2"/>
      <c r="I119" s="110" t="s">
        <v>66</v>
      </c>
      <c r="J119" s="110"/>
      <c r="K119" s="2"/>
      <c r="L119" s="38" t="s">
        <v>68</v>
      </c>
    </row>
    <row r="120" spans="2:12" ht="16.5">
      <c r="B120" s="12"/>
      <c r="C120" s="12"/>
      <c r="D120" s="12"/>
      <c r="E120" s="12"/>
      <c r="F120" s="12"/>
      <c r="G120" s="2"/>
      <c r="H120" s="2"/>
      <c r="I120" s="2"/>
      <c r="J120" s="2"/>
      <c r="K120" s="2"/>
      <c r="L120" s="39"/>
    </row>
    <row r="121" spans="2:12" ht="45.75" customHeight="1">
      <c r="B121" s="86" t="s">
        <v>41</v>
      </c>
      <c r="C121" s="86"/>
      <c r="D121" s="86"/>
      <c r="E121" s="86"/>
      <c r="F121" s="86"/>
      <c r="G121" s="2"/>
      <c r="H121" s="2"/>
      <c r="I121" s="2"/>
      <c r="J121" s="2"/>
      <c r="K121" s="2"/>
      <c r="L121" s="39"/>
    </row>
    <row r="122" spans="2:12" ht="35.25" customHeight="1">
      <c r="B122" s="111" t="s">
        <v>16</v>
      </c>
      <c r="C122" s="111"/>
      <c r="D122" s="111"/>
      <c r="E122" s="111"/>
      <c r="F122" s="111"/>
      <c r="G122" s="35"/>
      <c r="H122" s="35"/>
      <c r="I122" s="36"/>
      <c r="J122" s="36"/>
      <c r="K122" s="35"/>
      <c r="L122" s="37" t="s">
        <v>15</v>
      </c>
    </row>
    <row r="123" spans="7:12" ht="16.5">
      <c r="G123" s="2"/>
      <c r="H123" s="2"/>
      <c r="I123" s="110" t="s">
        <v>66</v>
      </c>
      <c r="J123" s="110"/>
      <c r="K123" s="2"/>
      <c r="L123" s="38" t="s">
        <v>68</v>
      </c>
    </row>
  </sheetData>
  <sheetProtection/>
  <mergeCells count="181">
    <mergeCell ref="C114:F114"/>
    <mergeCell ref="H111:I111"/>
    <mergeCell ref="H114:I114"/>
    <mergeCell ref="C110:F110"/>
    <mergeCell ref="C111:F111"/>
    <mergeCell ref="C113:F113"/>
    <mergeCell ref="C112:F112"/>
    <mergeCell ref="H112:I112"/>
    <mergeCell ref="H106:I106"/>
    <mergeCell ref="C106:F106"/>
    <mergeCell ref="B55:I55"/>
    <mergeCell ref="H110:I110"/>
    <mergeCell ref="H113:I113"/>
    <mergeCell ref="H68:I68"/>
    <mergeCell ref="H69:I69"/>
    <mergeCell ref="C83:F83"/>
    <mergeCell ref="C84:F84"/>
    <mergeCell ref="H108:I108"/>
    <mergeCell ref="H107:I107"/>
    <mergeCell ref="C108:F108"/>
    <mergeCell ref="C104:F104"/>
    <mergeCell ref="C107:F107"/>
    <mergeCell ref="C88:F88"/>
    <mergeCell ref="H96:I96"/>
    <mergeCell ref="C93:F93"/>
    <mergeCell ref="H93:I93"/>
    <mergeCell ref="H104:I104"/>
    <mergeCell ref="C100:F100"/>
    <mergeCell ref="H72:I72"/>
    <mergeCell ref="H73:I73"/>
    <mergeCell ref="B91:L91"/>
    <mergeCell ref="C102:F102"/>
    <mergeCell ref="C96:F96"/>
    <mergeCell ref="H90:I90"/>
    <mergeCell ref="H83:I83"/>
    <mergeCell ref="H84:I84"/>
    <mergeCell ref="H85:I85"/>
    <mergeCell ref="C85:F85"/>
    <mergeCell ref="B121:F121"/>
    <mergeCell ref="B122:F122"/>
    <mergeCell ref="I119:J119"/>
    <mergeCell ref="C97:F97"/>
    <mergeCell ref="C115:F115"/>
    <mergeCell ref="H115:I115"/>
    <mergeCell ref="H98:I98"/>
    <mergeCell ref="H100:I100"/>
    <mergeCell ref="H102:I102"/>
    <mergeCell ref="C98:F98"/>
    <mergeCell ref="J5:L5"/>
    <mergeCell ref="J6:L6"/>
    <mergeCell ref="J7:L7"/>
    <mergeCell ref="J11:L11"/>
    <mergeCell ref="A13:L13"/>
    <mergeCell ref="I123:J123"/>
    <mergeCell ref="B118:F118"/>
    <mergeCell ref="H67:I67"/>
    <mergeCell ref="H94:I94"/>
    <mergeCell ref="C101:F101"/>
    <mergeCell ref="B46:C46"/>
    <mergeCell ref="C73:F73"/>
    <mergeCell ref="B52:I52"/>
    <mergeCell ref="B53:I53"/>
    <mergeCell ref="J1:L1"/>
    <mergeCell ref="J2:L2"/>
    <mergeCell ref="J3:L3"/>
    <mergeCell ref="J4:L4"/>
    <mergeCell ref="J8:L8"/>
    <mergeCell ref="J9:L9"/>
    <mergeCell ref="B51:I51"/>
    <mergeCell ref="C94:F94"/>
    <mergeCell ref="C89:F89"/>
    <mergeCell ref="C90:F90"/>
    <mergeCell ref="C92:F92"/>
    <mergeCell ref="H89:I89"/>
    <mergeCell ref="H70:I70"/>
    <mergeCell ref="H64:I64"/>
    <mergeCell ref="C68:F68"/>
    <mergeCell ref="C69:F69"/>
    <mergeCell ref="H59:I59"/>
    <mergeCell ref="J10:L10"/>
    <mergeCell ref="B41:L41"/>
    <mergeCell ref="B49:L49"/>
    <mergeCell ref="B61:L61"/>
    <mergeCell ref="H58:I58"/>
    <mergeCell ref="D46:H46"/>
    <mergeCell ref="C58:F58"/>
    <mergeCell ref="C59:F59"/>
    <mergeCell ref="E60:F60"/>
    <mergeCell ref="H71:I71"/>
    <mergeCell ref="H65:I65"/>
    <mergeCell ref="H66:I66"/>
    <mergeCell ref="H63:I63"/>
    <mergeCell ref="C62:F62"/>
    <mergeCell ref="C70:F70"/>
    <mergeCell ref="C64:F64"/>
    <mergeCell ref="C65:F65"/>
    <mergeCell ref="C66:F66"/>
    <mergeCell ref="B47:C47"/>
    <mergeCell ref="C74:F74"/>
    <mergeCell ref="B56:L56"/>
    <mergeCell ref="D47:H47"/>
    <mergeCell ref="C71:F71"/>
    <mergeCell ref="C72:F72"/>
    <mergeCell ref="H62:I62"/>
    <mergeCell ref="B54:I54"/>
    <mergeCell ref="B48:H48"/>
    <mergeCell ref="C67:F67"/>
    <mergeCell ref="B36:C36"/>
    <mergeCell ref="B37:C37"/>
    <mergeCell ref="E40:L40"/>
    <mergeCell ref="B45:C45"/>
    <mergeCell ref="D45:H45"/>
    <mergeCell ref="B40:D40"/>
    <mergeCell ref="D43:H43"/>
    <mergeCell ref="D44:H44"/>
    <mergeCell ref="B43:C43"/>
    <mergeCell ref="B44:C44"/>
    <mergeCell ref="B26:L26"/>
    <mergeCell ref="B27:L27"/>
    <mergeCell ref="B28:L28"/>
    <mergeCell ref="B29:L29"/>
    <mergeCell ref="B22:F22"/>
    <mergeCell ref="H22:I22"/>
    <mergeCell ref="K22:L22"/>
    <mergeCell ref="B23:D23"/>
    <mergeCell ref="B24:E24"/>
    <mergeCell ref="B25:L25"/>
    <mergeCell ref="A14:L14"/>
    <mergeCell ref="E20:L20"/>
    <mergeCell ref="D16:L16"/>
    <mergeCell ref="D17:L17"/>
    <mergeCell ref="E21:L21"/>
    <mergeCell ref="D18:L18"/>
    <mergeCell ref="D19:L19"/>
    <mergeCell ref="B30:L30"/>
    <mergeCell ref="C109:F109"/>
    <mergeCell ref="H109:I109"/>
    <mergeCell ref="C99:F99"/>
    <mergeCell ref="H82:I82"/>
    <mergeCell ref="C75:F75"/>
    <mergeCell ref="B31:L31"/>
    <mergeCell ref="H99:I99"/>
    <mergeCell ref="H101:I101"/>
    <mergeCell ref="C63:F63"/>
    <mergeCell ref="M32:AA32"/>
    <mergeCell ref="B38:C38"/>
    <mergeCell ref="D38:L38"/>
    <mergeCell ref="D36:L36"/>
    <mergeCell ref="D37:L37"/>
    <mergeCell ref="B39:C39"/>
    <mergeCell ref="D39:L39"/>
    <mergeCell ref="B33:L33"/>
    <mergeCell ref="B34:L34"/>
    <mergeCell ref="B32:L32"/>
    <mergeCell ref="H74:I74"/>
    <mergeCell ref="H75:I75"/>
    <mergeCell ref="H76:I76"/>
    <mergeCell ref="C76:F76"/>
    <mergeCell ref="C77:F77"/>
    <mergeCell ref="H81:I81"/>
    <mergeCell ref="C78:F78"/>
    <mergeCell ref="H77:I77"/>
    <mergeCell ref="H78:I78"/>
    <mergeCell ref="H79:I79"/>
    <mergeCell ref="H80:I80"/>
    <mergeCell ref="C79:F79"/>
    <mergeCell ref="C80:F80"/>
    <mergeCell ref="C81:F81"/>
    <mergeCell ref="H92:I92"/>
    <mergeCell ref="H88:I88"/>
    <mergeCell ref="C86:F86"/>
    <mergeCell ref="C87:F87"/>
    <mergeCell ref="C82:F82"/>
    <mergeCell ref="C95:F95"/>
    <mergeCell ref="H95:I95"/>
    <mergeCell ref="C105:F105"/>
    <mergeCell ref="H105:I105"/>
    <mergeCell ref="H97:I97"/>
    <mergeCell ref="H86:I86"/>
    <mergeCell ref="H87:I87"/>
    <mergeCell ref="B103:L103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0"/>
  <sheetViews>
    <sheetView view="pageBreakPreview" zoomScale="70" zoomScaleNormal="60" zoomScaleSheetLayoutView="70" zoomScalePageLayoutView="0" workbookViewId="0" topLeftCell="A52">
      <selection activeCell="C73" sqref="C73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22.28125" style="11" customWidth="1"/>
    <col min="8" max="8" width="27.5742187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0.2812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8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15.75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16.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17.25" customHeight="1">
      <c r="A20" s="13" t="s">
        <v>23</v>
      </c>
      <c r="B20" s="14" t="s">
        <v>154</v>
      </c>
      <c r="C20" s="15"/>
      <c r="D20" s="14" t="s">
        <v>155</v>
      </c>
      <c r="E20" s="97" t="s">
        <v>156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0.2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12348391</v>
      </c>
      <c r="H22" s="86" t="s">
        <v>241</v>
      </c>
      <c r="I22" s="86"/>
      <c r="J22" s="65">
        <v>12348391</v>
      </c>
      <c r="K22" s="103" t="s">
        <v>242</v>
      </c>
      <c r="L22" s="103"/>
    </row>
    <row r="23" spans="2:13" ht="15.75" customHeight="1">
      <c r="B23" s="102">
        <v>0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24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34.5" customHeight="1">
      <c r="A27" s="15"/>
      <c r="B27" s="93" t="s">
        <v>243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244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9.5" customHeight="1">
      <c r="A29" s="15"/>
      <c r="B29" s="93" t="s">
        <v>253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3" ht="33" customHeight="1">
      <c r="A30" s="15"/>
      <c r="B30" s="93" t="s">
        <v>354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1"/>
    </row>
    <row r="31" spans="1:27" ht="18.75" customHeight="1">
      <c r="A31" s="15" t="s">
        <v>31</v>
      </c>
      <c r="B31" s="86" t="s">
        <v>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2:12" ht="19.5" customHeight="1">
      <c r="B32" s="100" t="s">
        <v>157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8.75" customHeight="1">
      <c r="A33" s="15" t="s">
        <v>33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ht="8.25" customHeight="1"/>
    <row r="35" spans="2:12" ht="21" customHeight="1">
      <c r="B35" s="80" t="s">
        <v>34</v>
      </c>
      <c r="C35" s="80"/>
      <c r="D35" s="80" t="s">
        <v>53</v>
      </c>
      <c r="E35" s="80"/>
      <c r="F35" s="80"/>
      <c r="G35" s="80"/>
      <c r="H35" s="80"/>
      <c r="I35" s="80"/>
      <c r="J35" s="80"/>
      <c r="K35" s="80"/>
      <c r="L35" s="80"/>
    </row>
    <row r="36" spans="2:12" ht="27" customHeight="1">
      <c r="B36" s="94">
        <v>1</v>
      </c>
      <c r="C36" s="94"/>
      <c r="D36" s="95" t="s">
        <v>158</v>
      </c>
      <c r="E36" s="95"/>
      <c r="F36" s="95"/>
      <c r="G36" s="95"/>
      <c r="H36" s="95"/>
      <c r="I36" s="95"/>
      <c r="J36" s="95"/>
      <c r="K36" s="95"/>
      <c r="L36" s="95"/>
    </row>
    <row r="37" spans="2:12" ht="18.75" customHeight="1" hidden="1">
      <c r="B37" s="94"/>
      <c r="C37" s="94"/>
      <c r="D37" s="94"/>
      <c r="E37" s="105"/>
      <c r="F37" s="105"/>
      <c r="G37" s="105"/>
      <c r="H37" s="105"/>
      <c r="I37" s="105"/>
      <c r="J37" s="105"/>
      <c r="K37" s="105"/>
      <c r="L37" s="105"/>
    </row>
    <row r="38" ht="8.25" customHeight="1"/>
    <row r="39" spans="1:12" ht="18.75" customHeight="1">
      <c r="A39" s="15" t="s">
        <v>35</v>
      </c>
      <c r="B39" s="86" t="s">
        <v>54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ht="15" customHeight="1">
      <c r="L40" s="22" t="s">
        <v>0</v>
      </c>
    </row>
    <row r="41" spans="1:12" ht="30.75" customHeight="1">
      <c r="A41" s="23"/>
      <c r="B41" s="80" t="s">
        <v>34</v>
      </c>
      <c r="C41" s="80"/>
      <c r="D41" s="87" t="s">
        <v>56</v>
      </c>
      <c r="E41" s="88"/>
      <c r="F41" s="88"/>
      <c r="G41" s="88"/>
      <c r="H41" s="89"/>
      <c r="I41" s="5" t="s">
        <v>36</v>
      </c>
      <c r="J41" s="5" t="s">
        <v>37</v>
      </c>
      <c r="K41" s="10" t="s">
        <v>57</v>
      </c>
      <c r="L41" s="5" t="s">
        <v>58</v>
      </c>
    </row>
    <row r="42" spans="2:12" ht="8.25" customHeight="1">
      <c r="B42" s="96">
        <v>1</v>
      </c>
      <c r="C42" s="96"/>
      <c r="D42" s="90">
        <v>2</v>
      </c>
      <c r="E42" s="91"/>
      <c r="F42" s="91"/>
      <c r="G42" s="91"/>
      <c r="H42" s="92"/>
      <c r="I42" s="25">
        <v>3</v>
      </c>
      <c r="J42" s="25">
        <v>4</v>
      </c>
      <c r="K42" s="25">
        <v>5</v>
      </c>
      <c r="L42" s="25">
        <v>6</v>
      </c>
    </row>
    <row r="43" spans="2:12" ht="23.25" customHeight="1">
      <c r="B43" s="94">
        <v>1</v>
      </c>
      <c r="C43" s="94"/>
      <c r="D43" s="81" t="s">
        <v>297</v>
      </c>
      <c r="E43" s="82"/>
      <c r="F43" s="82"/>
      <c r="G43" s="82"/>
      <c r="H43" s="83"/>
      <c r="I43" s="26">
        <v>12348391</v>
      </c>
      <c r="J43" s="26">
        <v>0</v>
      </c>
      <c r="K43" s="27">
        <v>0</v>
      </c>
      <c r="L43" s="26">
        <f>I43+J43</f>
        <v>12348391</v>
      </c>
    </row>
    <row r="44" spans="2:12" ht="18.75" customHeight="1">
      <c r="B44" s="72" t="s">
        <v>2</v>
      </c>
      <c r="C44" s="73"/>
      <c r="D44" s="73"/>
      <c r="E44" s="73"/>
      <c r="F44" s="73"/>
      <c r="G44" s="73"/>
      <c r="H44" s="74"/>
      <c r="I44" s="28">
        <f>SUM(I43:I43)</f>
        <v>12348391</v>
      </c>
      <c r="J44" s="28">
        <f>SUM(J43:J43)</f>
        <v>0</v>
      </c>
      <c r="K44" s="28">
        <f>SUM(K43:K43)</f>
        <v>0</v>
      </c>
      <c r="L44" s="28">
        <f>I44+J44</f>
        <v>12348391</v>
      </c>
    </row>
    <row r="45" ht="6.75" customHeight="1"/>
    <row r="46" spans="1:12" ht="16.5" customHeight="1">
      <c r="A46" s="15" t="s">
        <v>38</v>
      </c>
      <c r="B46" s="86" t="s">
        <v>246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ht="14.25" customHeight="1">
      <c r="L47" s="22" t="s">
        <v>0</v>
      </c>
    </row>
    <row r="48" spans="2:12" ht="21" customHeight="1">
      <c r="B48" s="87" t="s">
        <v>63</v>
      </c>
      <c r="C48" s="88"/>
      <c r="D48" s="88"/>
      <c r="E48" s="88"/>
      <c r="F48" s="88"/>
      <c r="G48" s="88"/>
      <c r="H48" s="88"/>
      <c r="I48" s="89"/>
      <c r="J48" s="5" t="s">
        <v>36</v>
      </c>
      <c r="K48" s="5" t="s">
        <v>37</v>
      </c>
      <c r="L48" s="5" t="s">
        <v>58</v>
      </c>
    </row>
    <row r="49" spans="2:12" ht="7.5" customHeight="1">
      <c r="B49" s="90">
        <v>1</v>
      </c>
      <c r="C49" s="91"/>
      <c r="D49" s="91"/>
      <c r="E49" s="91"/>
      <c r="F49" s="91"/>
      <c r="G49" s="91"/>
      <c r="H49" s="91"/>
      <c r="I49" s="92"/>
      <c r="J49" s="25">
        <v>2</v>
      </c>
      <c r="K49" s="25">
        <v>3</v>
      </c>
      <c r="L49" s="25">
        <v>4</v>
      </c>
    </row>
    <row r="50" spans="2:12" ht="18.75" customHeight="1" hidden="1">
      <c r="B50" s="81" t="s">
        <v>71</v>
      </c>
      <c r="C50" s="82"/>
      <c r="D50" s="82"/>
      <c r="E50" s="82"/>
      <c r="F50" s="82"/>
      <c r="G50" s="82"/>
      <c r="H50" s="82"/>
      <c r="I50" s="83"/>
      <c r="J50" s="26">
        <v>0</v>
      </c>
      <c r="K50" s="26">
        <v>0</v>
      </c>
      <c r="L50" s="28">
        <f>J50+K50</f>
        <v>0</v>
      </c>
    </row>
    <row r="51" spans="2:12" ht="24" customHeight="1">
      <c r="B51" s="81" t="s">
        <v>1</v>
      </c>
      <c r="C51" s="82"/>
      <c r="D51" s="82"/>
      <c r="E51" s="82"/>
      <c r="F51" s="82"/>
      <c r="G51" s="82"/>
      <c r="H51" s="82"/>
      <c r="I51" s="83"/>
      <c r="J51" s="26">
        <v>2148</v>
      </c>
      <c r="K51" s="26">
        <v>0</v>
      </c>
      <c r="L51" s="28">
        <f>J51+K51</f>
        <v>2148</v>
      </c>
    </row>
    <row r="52" spans="2:12" ht="24" customHeight="1">
      <c r="B52" s="72" t="s">
        <v>2</v>
      </c>
      <c r="C52" s="73"/>
      <c r="D52" s="73"/>
      <c r="E52" s="73"/>
      <c r="F52" s="73"/>
      <c r="G52" s="73"/>
      <c r="H52" s="73"/>
      <c r="I52" s="74"/>
      <c r="J52" s="66">
        <f>J51</f>
        <v>2148</v>
      </c>
      <c r="K52" s="66">
        <f>K51</f>
        <v>0</v>
      </c>
      <c r="L52" s="66">
        <f>L51</f>
        <v>2148</v>
      </c>
    </row>
    <row r="53" ht="15" customHeight="1"/>
    <row r="54" spans="1:12" ht="15" customHeight="1">
      <c r="A54" s="15" t="s">
        <v>39</v>
      </c>
      <c r="B54" s="86" t="s">
        <v>64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ht="14.25" customHeight="1">
      <c r="L55" s="22" t="s">
        <v>0</v>
      </c>
    </row>
    <row r="56" spans="2:12" ht="18.75" customHeight="1">
      <c r="B56" s="4" t="s">
        <v>34</v>
      </c>
      <c r="C56" s="87" t="s">
        <v>65</v>
      </c>
      <c r="D56" s="88"/>
      <c r="E56" s="88"/>
      <c r="F56" s="89"/>
      <c r="G56" s="4" t="s">
        <v>40</v>
      </c>
      <c r="H56" s="87" t="s">
        <v>60</v>
      </c>
      <c r="I56" s="89"/>
      <c r="J56" s="5" t="s">
        <v>36</v>
      </c>
      <c r="K56" s="5" t="s">
        <v>37</v>
      </c>
      <c r="L56" s="5" t="s">
        <v>58</v>
      </c>
    </row>
    <row r="57" spans="2:12" ht="8.25" customHeight="1">
      <c r="B57" s="24">
        <v>1</v>
      </c>
      <c r="C57" s="90">
        <v>2</v>
      </c>
      <c r="D57" s="91"/>
      <c r="E57" s="91"/>
      <c r="F57" s="92"/>
      <c r="G57" s="24">
        <v>3</v>
      </c>
      <c r="H57" s="90">
        <v>4</v>
      </c>
      <c r="I57" s="92"/>
      <c r="J57" s="24">
        <v>5</v>
      </c>
      <c r="K57" s="25">
        <v>6</v>
      </c>
      <c r="L57" s="25">
        <v>7</v>
      </c>
    </row>
    <row r="58" spans="2:12" ht="17.25" hidden="1">
      <c r="B58" s="29"/>
      <c r="C58" s="29">
        <v>1011010</v>
      </c>
      <c r="D58" s="29"/>
      <c r="E58" s="99"/>
      <c r="F58" s="99"/>
      <c r="G58" s="30"/>
      <c r="H58" s="30"/>
      <c r="I58" s="30"/>
      <c r="J58" s="30"/>
      <c r="K58" s="30"/>
      <c r="L58" s="30"/>
    </row>
    <row r="59" spans="2:12" ht="18.75" customHeight="1">
      <c r="B59" s="77" t="s">
        <v>159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 ht="18" customHeight="1">
      <c r="B60" s="4">
        <v>1</v>
      </c>
      <c r="C60" s="77" t="s">
        <v>252</v>
      </c>
      <c r="D60" s="78"/>
      <c r="E60" s="78"/>
      <c r="F60" s="79"/>
      <c r="G60" s="3"/>
      <c r="H60" s="75"/>
      <c r="I60" s="76"/>
      <c r="J60" s="3"/>
      <c r="K60" s="6"/>
      <c r="L60" s="6"/>
    </row>
    <row r="61" spans="2:12" ht="51" customHeight="1">
      <c r="B61" s="4"/>
      <c r="C61" s="81" t="s">
        <v>280</v>
      </c>
      <c r="D61" s="82"/>
      <c r="E61" s="82"/>
      <c r="F61" s="83"/>
      <c r="G61" s="3" t="s">
        <v>44</v>
      </c>
      <c r="H61" s="84" t="s">
        <v>261</v>
      </c>
      <c r="I61" s="85"/>
      <c r="J61" s="3">
        <v>1</v>
      </c>
      <c r="K61" s="3">
        <v>1</v>
      </c>
      <c r="L61" s="3">
        <v>1</v>
      </c>
    </row>
    <row r="62" spans="2:12" ht="28.5" customHeight="1">
      <c r="B62" s="3"/>
      <c r="C62" s="81" t="s">
        <v>228</v>
      </c>
      <c r="D62" s="82"/>
      <c r="E62" s="82"/>
      <c r="F62" s="83"/>
      <c r="G62" s="3" t="s">
        <v>44</v>
      </c>
      <c r="H62" s="84" t="s">
        <v>146</v>
      </c>
      <c r="I62" s="85"/>
      <c r="J62" s="3">
        <v>70.5</v>
      </c>
      <c r="K62" s="6">
        <v>0</v>
      </c>
      <c r="L62" s="6">
        <f>J62</f>
        <v>70.5</v>
      </c>
    </row>
    <row r="63" spans="2:12" ht="19.5" customHeight="1">
      <c r="B63" s="3"/>
      <c r="C63" s="81" t="s">
        <v>266</v>
      </c>
      <c r="D63" s="82"/>
      <c r="E63" s="82"/>
      <c r="F63" s="83"/>
      <c r="G63" s="3" t="s">
        <v>44</v>
      </c>
      <c r="H63" s="84" t="s">
        <v>146</v>
      </c>
      <c r="I63" s="85"/>
      <c r="J63" s="3">
        <f>13+1.25</f>
        <v>14.25</v>
      </c>
      <c r="K63" s="6">
        <v>0</v>
      </c>
      <c r="L63" s="6">
        <f>J63</f>
        <v>14.25</v>
      </c>
    </row>
    <row r="64" spans="2:12" ht="17.25" customHeight="1">
      <c r="B64" s="3"/>
      <c r="C64" s="81" t="s">
        <v>267</v>
      </c>
      <c r="D64" s="82"/>
      <c r="E64" s="82"/>
      <c r="F64" s="83"/>
      <c r="G64" s="3" t="s">
        <v>44</v>
      </c>
      <c r="H64" s="84" t="s">
        <v>146</v>
      </c>
      <c r="I64" s="85"/>
      <c r="J64" s="3">
        <f>J63+J62</f>
        <v>84.75</v>
      </c>
      <c r="K64" s="3">
        <f>K63+K62</f>
        <v>0</v>
      </c>
      <c r="L64" s="3">
        <f>L63+L62</f>
        <v>84.75</v>
      </c>
    </row>
    <row r="65" spans="2:12" ht="17.25" customHeight="1">
      <c r="B65" s="4">
        <v>2</v>
      </c>
      <c r="C65" s="77" t="s">
        <v>249</v>
      </c>
      <c r="D65" s="78"/>
      <c r="E65" s="78"/>
      <c r="F65" s="79"/>
      <c r="G65" s="3"/>
      <c r="H65" s="75"/>
      <c r="I65" s="76"/>
      <c r="J65" s="3"/>
      <c r="K65" s="6"/>
      <c r="L65" s="6"/>
    </row>
    <row r="66" spans="2:12" ht="16.5" customHeight="1">
      <c r="B66" s="3"/>
      <c r="C66" s="81" t="s">
        <v>160</v>
      </c>
      <c r="D66" s="82"/>
      <c r="E66" s="82"/>
      <c r="F66" s="83"/>
      <c r="G66" s="3" t="s">
        <v>44</v>
      </c>
      <c r="H66" s="75" t="s">
        <v>82</v>
      </c>
      <c r="I66" s="76"/>
      <c r="J66" s="46">
        <v>3178</v>
      </c>
      <c r="K66" s="6">
        <v>0</v>
      </c>
      <c r="L66" s="32">
        <f>J66+K66</f>
        <v>3178</v>
      </c>
    </row>
    <row r="67" spans="2:12" ht="32.25" customHeight="1">
      <c r="B67" s="3"/>
      <c r="C67" s="81" t="s">
        <v>161</v>
      </c>
      <c r="D67" s="82"/>
      <c r="E67" s="82"/>
      <c r="F67" s="83"/>
      <c r="G67" s="3" t="s">
        <v>162</v>
      </c>
      <c r="H67" s="75" t="s">
        <v>82</v>
      </c>
      <c r="I67" s="76"/>
      <c r="J67" s="46">
        <f>'1010'!J71+'1020'!J74</f>
        <v>88073</v>
      </c>
      <c r="K67" s="6">
        <v>0</v>
      </c>
      <c r="L67" s="32">
        <f>J67</f>
        <v>88073</v>
      </c>
    </row>
    <row r="68" spans="2:12" ht="17.25" customHeight="1">
      <c r="B68" s="4">
        <v>3</v>
      </c>
      <c r="C68" s="77" t="s">
        <v>250</v>
      </c>
      <c r="D68" s="78"/>
      <c r="E68" s="78"/>
      <c r="F68" s="79"/>
      <c r="G68" s="3"/>
      <c r="H68" s="75"/>
      <c r="I68" s="76"/>
      <c r="J68" s="3"/>
      <c r="K68" s="6"/>
      <c r="L68" s="6"/>
    </row>
    <row r="69" spans="2:12" ht="17.25" customHeight="1">
      <c r="B69" s="3"/>
      <c r="C69" s="81" t="s">
        <v>163</v>
      </c>
      <c r="D69" s="82"/>
      <c r="E69" s="82"/>
      <c r="F69" s="83"/>
      <c r="G69" s="3" t="s">
        <v>162</v>
      </c>
      <c r="H69" s="75" t="s">
        <v>82</v>
      </c>
      <c r="I69" s="76"/>
      <c r="J69" s="40">
        <v>22</v>
      </c>
      <c r="K69" s="31">
        <f>J43/J66</f>
        <v>0</v>
      </c>
      <c r="L69" s="31">
        <f>J69+K69</f>
        <v>22</v>
      </c>
    </row>
    <row r="70" spans="2:12" ht="17.25" customHeight="1">
      <c r="B70" s="4">
        <v>4</v>
      </c>
      <c r="C70" s="77" t="s">
        <v>251</v>
      </c>
      <c r="D70" s="78"/>
      <c r="E70" s="78"/>
      <c r="F70" s="79"/>
      <c r="G70" s="3"/>
      <c r="H70" s="75"/>
      <c r="I70" s="76"/>
      <c r="J70" s="3"/>
      <c r="K70" s="6"/>
      <c r="L70" s="6"/>
    </row>
    <row r="71" spans="2:12" ht="46.5" customHeight="1">
      <c r="B71" s="3"/>
      <c r="C71" s="81" t="s">
        <v>380</v>
      </c>
      <c r="D71" s="82"/>
      <c r="E71" s="82"/>
      <c r="F71" s="83"/>
      <c r="G71" s="3" t="s">
        <v>86</v>
      </c>
      <c r="H71" s="75" t="s">
        <v>82</v>
      </c>
      <c r="I71" s="76"/>
      <c r="J71" s="48">
        <f>J67/('1010'!J71+'1020'!J74)</f>
        <v>1</v>
      </c>
      <c r="K71" s="48">
        <v>0</v>
      </c>
      <c r="L71" s="48">
        <f>J71</f>
        <v>1</v>
      </c>
    </row>
    <row r="72" spans="2:12" ht="16.5" customHeight="1" hidden="1">
      <c r="B72" s="3"/>
      <c r="C72" s="75"/>
      <c r="D72" s="112"/>
      <c r="E72" s="112"/>
      <c r="F72" s="76"/>
      <c r="G72" s="3"/>
      <c r="H72" s="75"/>
      <c r="I72" s="76"/>
      <c r="J72" s="3"/>
      <c r="K72" s="6"/>
      <c r="L72" s="33"/>
    </row>
    <row r="73" ht="16.5" customHeight="1"/>
    <row r="75" spans="2:12" ht="21.75" customHeight="1">
      <c r="B75" s="111" t="s">
        <v>47</v>
      </c>
      <c r="C75" s="111"/>
      <c r="D75" s="111"/>
      <c r="E75" s="111"/>
      <c r="F75" s="111"/>
      <c r="G75" s="35"/>
      <c r="H75" s="35"/>
      <c r="I75" s="36"/>
      <c r="J75" s="36"/>
      <c r="K75" s="35"/>
      <c r="L75" s="37" t="s">
        <v>48</v>
      </c>
    </row>
    <row r="76" spans="2:12" ht="16.5">
      <c r="B76" s="12"/>
      <c r="C76" s="12"/>
      <c r="D76" s="12"/>
      <c r="E76" s="12"/>
      <c r="F76" s="12"/>
      <c r="G76" s="2"/>
      <c r="H76" s="2"/>
      <c r="I76" s="110" t="s">
        <v>66</v>
      </c>
      <c r="J76" s="110"/>
      <c r="K76" s="2"/>
      <c r="L76" s="38" t="s">
        <v>68</v>
      </c>
    </row>
    <row r="77" spans="2:12" ht="16.5">
      <c r="B77" s="12"/>
      <c r="C77" s="12"/>
      <c r="D77" s="12"/>
      <c r="E77" s="12"/>
      <c r="F77" s="12"/>
      <c r="G77" s="2"/>
      <c r="H77" s="2"/>
      <c r="I77" s="2"/>
      <c r="J77" s="2"/>
      <c r="K77" s="2"/>
      <c r="L77" s="39"/>
    </row>
    <row r="78" spans="2:12" ht="45.75" customHeight="1">
      <c r="B78" s="86" t="s">
        <v>41</v>
      </c>
      <c r="C78" s="86"/>
      <c r="D78" s="86"/>
      <c r="E78" s="86"/>
      <c r="F78" s="86"/>
      <c r="G78" s="2"/>
      <c r="H78" s="2"/>
      <c r="I78" s="2"/>
      <c r="J78" s="2"/>
      <c r="K78" s="2"/>
      <c r="L78" s="39"/>
    </row>
    <row r="79" spans="2:12" ht="35.25" customHeight="1">
      <c r="B79" s="111" t="s">
        <v>16</v>
      </c>
      <c r="C79" s="111"/>
      <c r="D79" s="111"/>
      <c r="E79" s="111"/>
      <c r="F79" s="111"/>
      <c r="G79" s="35"/>
      <c r="H79" s="35"/>
      <c r="I79" s="36"/>
      <c r="J79" s="36"/>
      <c r="K79" s="35"/>
      <c r="L79" s="37" t="s">
        <v>15</v>
      </c>
    </row>
    <row r="80" spans="7:12" ht="16.5">
      <c r="G80" s="2"/>
      <c r="H80" s="2"/>
      <c r="I80" s="110" t="s">
        <v>66</v>
      </c>
      <c r="J80" s="110"/>
      <c r="K80" s="2"/>
      <c r="L80" s="38" t="s">
        <v>68</v>
      </c>
    </row>
  </sheetData>
  <sheetProtection/>
  <mergeCells count="92">
    <mergeCell ref="I80:J80"/>
    <mergeCell ref="B33:L33"/>
    <mergeCell ref="C62:F62"/>
    <mergeCell ref="H62:I62"/>
    <mergeCell ref="H63:I63"/>
    <mergeCell ref="C70:F70"/>
    <mergeCell ref="C68:F68"/>
    <mergeCell ref="B52:I52"/>
    <mergeCell ref="B75:F75"/>
    <mergeCell ref="H65:I65"/>
    <mergeCell ref="J1:L1"/>
    <mergeCell ref="J2:L2"/>
    <mergeCell ref="J3:L3"/>
    <mergeCell ref="J4:L4"/>
    <mergeCell ref="D43:H43"/>
    <mergeCell ref="H57:I57"/>
    <mergeCell ref="K22:L22"/>
    <mergeCell ref="B23:D23"/>
    <mergeCell ref="D16:L16"/>
    <mergeCell ref="D17:L17"/>
    <mergeCell ref="B78:F78"/>
    <mergeCell ref="B79:F79"/>
    <mergeCell ref="I76:J76"/>
    <mergeCell ref="C72:F72"/>
    <mergeCell ref="H71:I71"/>
    <mergeCell ref="H72:I72"/>
    <mergeCell ref="C71:F71"/>
    <mergeCell ref="J8:L8"/>
    <mergeCell ref="J9:L9"/>
    <mergeCell ref="J10:L10"/>
    <mergeCell ref="J11:L11"/>
    <mergeCell ref="C64:F64"/>
    <mergeCell ref="B59:L59"/>
    <mergeCell ref="B43:C43"/>
    <mergeCell ref="B54:L54"/>
    <mergeCell ref="E21:L21"/>
    <mergeCell ref="A13:L13"/>
    <mergeCell ref="H70:I70"/>
    <mergeCell ref="H69:I69"/>
    <mergeCell ref="J5:L5"/>
    <mergeCell ref="J6:L6"/>
    <mergeCell ref="J7:L7"/>
    <mergeCell ref="B49:I49"/>
    <mergeCell ref="B50:I50"/>
    <mergeCell ref="H64:I64"/>
    <mergeCell ref="C63:F63"/>
    <mergeCell ref="C69:F69"/>
    <mergeCell ref="C65:F65"/>
    <mergeCell ref="C66:F66"/>
    <mergeCell ref="H61:I61"/>
    <mergeCell ref="H68:I68"/>
    <mergeCell ref="H56:I56"/>
    <mergeCell ref="C56:F56"/>
    <mergeCell ref="C57:F57"/>
    <mergeCell ref="E58:F58"/>
    <mergeCell ref="H60:I60"/>
    <mergeCell ref="C60:F60"/>
    <mergeCell ref="B30:L30"/>
    <mergeCell ref="B25:L25"/>
    <mergeCell ref="B26:L26"/>
    <mergeCell ref="B27:L27"/>
    <mergeCell ref="B22:F22"/>
    <mergeCell ref="B41:C41"/>
    <mergeCell ref="B37:D37"/>
    <mergeCell ref="E37:L37"/>
    <mergeCell ref="M31:AA31"/>
    <mergeCell ref="D35:L35"/>
    <mergeCell ref="D36:L36"/>
    <mergeCell ref="C61:F61"/>
    <mergeCell ref="H66:I66"/>
    <mergeCell ref="A14:L14"/>
    <mergeCell ref="E20:L20"/>
    <mergeCell ref="B24:L24"/>
    <mergeCell ref="B51:I51"/>
    <mergeCell ref="B44:H44"/>
    <mergeCell ref="D18:L18"/>
    <mergeCell ref="D19:L19"/>
    <mergeCell ref="B28:L28"/>
    <mergeCell ref="C67:F67"/>
    <mergeCell ref="H67:I67"/>
    <mergeCell ref="B46:L46"/>
    <mergeCell ref="B48:I48"/>
    <mergeCell ref="H22:I22"/>
    <mergeCell ref="B29:L29"/>
    <mergeCell ref="B39:L39"/>
    <mergeCell ref="B42:C42"/>
    <mergeCell ref="B31:L31"/>
    <mergeCell ref="B32:L32"/>
    <mergeCell ref="B35:C35"/>
    <mergeCell ref="B36:C36"/>
    <mergeCell ref="D41:H41"/>
    <mergeCell ref="D42:H42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51"/>
  <sheetViews>
    <sheetView view="pageBreakPreview" zoomScale="70" zoomScaleNormal="60" zoomScaleSheetLayoutView="70" zoomScalePageLayoutView="0" workbookViewId="0" topLeftCell="A65">
      <selection activeCell="H73" sqref="H73:I73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5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18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18.7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18" customHeight="1">
      <c r="A20" s="13" t="s">
        <v>23</v>
      </c>
      <c r="B20" s="14" t="s">
        <v>323</v>
      </c>
      <c r="C20" s="15"/>
      <c r="D20" s="14" t="s">
        <v>155</v>
      </c>
      <c r="E20" s="97" t="s">
        <v>324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0.2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45658490</v>
      </c>
      <c r="H22" s="86" t="s">
        <v>241</v>
      </c>
      <c r="I22" s="86"/>
      <c r="J22" s="65">
        <f>45042181</f>
        <v>45042181</v>
      </c>
      <c r="K22" s="103" t="s">
        <v>242</v>
      </c>
      <c r="L22" s="103"/>
    </row>
    <row r="23" spans="2:13" ht="15.75" customHeight="1">
      <c r="B23" s="102">
        <f>196309+420000</f>
        <v>616309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27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34.5" customHeight="1">
      <c r="A27" s="15"/>
      <c r="B27" s="93" t="s">
        <v>359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244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9.5" customHeight="1">
      <c r="A29" s="15"/>
      <c r="B29" s="93" t="s">
        <v>253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3" ht="33" customHeight="1">
      <c r="A30" s="15"/>
      <c r="B30" s="93" t="s">
        <v>355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21"/>
    </row>
    <row r="31" spans="1:27" ht="18.75" customHeight="1">
      <c r="A31" s="15" t="s">
        <v>31</v>
      </c>
      <c r="B31" s="86" t="s">
        <v>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</row>
    <row r="32" spans="2:12" ht="17.25" customHeight="1">
      <c r="B32" s="100" t="s">
        <v>332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ht="18.75" customHeight="1">
      <c r="A33" s="15" t="s">
        <v>33</v>
      </c>
      <c r="B33" s="86" t="s">
        <v>55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ht="8.25" customHeight="1"/>
    <row r="35" spans="2:12" ht="14.25" customHeight="1">
      <c r="B35" s="80" t="s">
        <v>34</v>
      </c>
      <c r="C35" s="80"/>
      <c r="D35" s="80" t="s">
        <v>53</v>
      </c>
      <c r="E35" s="80"/>
      <c r="F35" s="80"/>
      <c r="G35" s="80"/>
      <c r="H35" s="80"/>
      <c r="I35" s="80"/>
      <c r="J35" s="80"/>
      <c r="K35" s="80"/>
      <c r="L35" s="80"/>
    </row>
    <row r="36" spans="2:12" ht="16.5" customHeight="1">
      <c r="B36" s="94">
        <v>1</v>
      </c>
      <c r="C36" s="94"/>
      <c r="D36" s="95" t="s">
        <v>164</v>
      </c>
      <c r="E36" s="95"/>
      <c r="F36" s="95"/>
      <c r="G36" s="95"/>
      <c r="H36" s="95"/>
      <c r="I36" s="95"/>
      <c r="J36" s="95"/>
      <c r="K36" s="95"/>
      <c r="L36" s="95"/>
    </row>
    <row r="37" spans="2:12" ht="18.75" customHeight="1">
      <c r="B37" s="94">
        <v>2</v>
      </c>
      <c r="C37" s="94"/>
      <c r="D37" s="95" t="s">
        <v>165</v>
      </c>
      <c r="E37" s="95"/>
      <c r="F37" s="95"/>
      <c r="G37" s="95"/>
      <c r="H37" s="95"/>
      <c r="I37" s="95"/>
      <c r="J37" s="95"/>
      <c r="K37" s="95"/>
      <c r="L37" s="95"/>
    </row>
    <row r="38" spans="2:12" ht="18.75" customHeight="1">
      <c r="B38" s="94">
        <v>3</v>
      </c>
      <c r="C38" s="94"/>
      <c r="D38" s="95" t="s">
        <v>166</v>
      </c>
      <c r="E38" s="95"/>
      <c r="F38" s="95"/>
      <c r="G38" s="95"/>
      <c r="H38" s="95"/>
      <c r="I38" s="95"/>
      <c r="J38" s="95"/>
      <c r="K38" s="95"/>
      <c r="L38" s="95"/>
    </row>
    <row r="39" spans="2:12" ht="18.75" customHeight="1">
      <c r="B39" s="94">
        <v>4</v>
      </c>
      <c r="C39" s="94"/>
      <c r="D39" s="95" t="s">
        <v>234</v>
      </c>
      <c r="E39" s="95"/>
      <c r="F39" s="95"/>
      <c r="G39" s="95"/>
      <c r="H39" s="95"/>
      <c r="I39" s="95"/>
      <c r="J39" s="95"/>
      <c r="K39" s="95"/>
      <c r="L39" s="95"/>
    </row>
    <row r="40" spans="2:12" ht="16.5" customHeight="1" hidden="1">
      <c r="B40" s="94">
        <v>6</v>
      </c>
      <c r="C40" s="94"/>
      <c r="D40" s="95" t="s">
        <v>235</v>
      </c>
      <c r="E40" s="95"/>
      <c r="F40" s="95"/>
      <c r="G40" s="95"/>
      <c r="H40" s="95"/>
      <c r="I40" s="95"/>
      <c r="J40" s="95"/>
      <c r="K40" s="95"/>
      <c r="L40" s="95"/>
    </row>
    <row r="41" spans="2:12" ht="17.25" customHeight="1">
      <c r="B41" s="94">
        <v>5</v>
      </c>
      <c r="C41" s="94"/>
      <c r="D41" s="95" t="s">
        <v>363</v>
      </c>
      <c r="E41" s="95"/>
      <c r="F41" s="95"/>
      <c r="G41" s="95"/>
      <c r="H41" s="95"/>
      <c r="I41" s="95"/>
      <c r="J41" s="95"/>
      <c r="K41" s="95"/>
      <c r="L41" s="95"/>
    </row>
    <row r="42" spans="1:12" ht="20.25" customHeight="1">
      <c r="A42" s="15" t="s">
        <v>35</v>
      </c>
      <c r="B42" s="86" t="s">
        <v>54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ht="15" customHeight="1">
      <c r="L43" s="22" t="s">
        <v>0</v>
      </c>
    </row>
    <row r="44" spans="1:14" ht="28.5" customHeight="1">
      <c r="A44" s="23"/>
      <c r="B44" s="80" t="s">
        <v>34</v>
      </c>
      <c r="C44" s="80"/>
      <c r="D44" s="87" t="s">
        <v>56</v>
      </c>
      <c r="E44" s="88"/>
      <c r="F44" s="88"/>
      <c r="G44" s="88"/>
      <c r="H44" s="89"/>
      <c r="I44" s="5" t="s">
        <v>36</v>
      </c>
      <c r="J44" s="5" t="s">
        <v>37</v>
      </c>
      <c r="K44" s="10" t="s">
        <v>57</v>
      </c>
      <c r="L44" s="5" t="s">
        <v>58</v>
      </c>
      <c r="M44" s="12">
        <v>42665913</v>
      </c>
      <c r="N44" s="59">
        <f>M44-M46</f>
        <v>0</v>
      </c>
    </row>
    <row r="45" spans="2:12" ht="8.25" customHeight="1">
      <c r="B45" s="96">
        <v>1</v>
      </c>
      <c r="C45" s="96"/>
      <c r="D45" s="90">
        <v>2</v>
      </c>
      <c r="E45" s="91"/>
      <c r="F45" s="91"/>
      <c r="G45" s="91"/>
      <c r="H45" s="92"/>
      <c r="I45" s="25">
        <v>3</v>
      </c>
      <c r="J45" s="25">
        <v>4</v>
      </c>
      <c r="K45" s="25">
        <v>5</v>
      </c>
      <c r="L45" s="25">
        <v>6</v>
      </c>
    </row>
    <row r="46" spans="2:14" ht="32.25" customHeight="1">
      <c r="B46" s="94">
        <v>1</v>
      </c>
      <c r="C46" s="94"/>
      <c r="D46" s="81" t="s">
        <v>299</v>
      </c>
      <c r="E46" s="82"/>
      <c r="F46" s="82"/>
      <c r="G46" s="82"/>
      <c r="H46" s="83"/>
      <c r="I46" s="43">
        <f>31915630+2981203</f>
        <v>34896833</v>
      </c>
      <c r="J46" s="43">
        <f>64782</f>
        <v>64782</v>
      </c>
      <c r="K46" s="44">
        <v>0</v>
      </c>
      <c r="L46" s="43">
        <f aca="true" t="shared" si="0" ref="L46:L52">I46+J46</f>
        <v>34961615</v>
      </c>
      <c r="M46" s="58">
        <f>I46+I47+I48</f>
        <v>42665913</v>
      </c>
      <c r="N46" s="11">
        <v>3773675</v>
      </c>
    </row>
    <row r="47" spans="2:12" ht="22.5" customHeight="1">
      <c r="B47" s="94">
        <v>2</v>
      </c>
      <c r="C47" s="94"/>
      <c r="D47" s="81" t="s">
        <v>300</v>
      </c>
      <c r="E47" s="82"/>
      <c r="F47" s="82"/>
      <c r="G47" s="82"/>
      <c r="H47" s="83"/>
      <c r="I47" s="43">
        <f>4330300+490578</f>
        <v>4820878</v>
      </c>
      <c r="J47" s="43">
        <v>51040</v>
      </c>
      <c r="K47" s="44">
        <v>0</v>
      </c>
      <c r="L47" s="43">
        <f t="shared" si="0"/>
        <v>4871918</v>
      </c>
    </row>
    <row r="48" spans="2:12" ht="22.5" customHeight="1">
      <c r="B48" s="94">
        <v>3</v>
      </c>
      <c r="C48" s="94"/>
      <c r="D48" s="81" t="s">
        <v>381</v>
      </c>
      <c r="E48" s="82"/>
      <c r="F48" s="82"/>
      <c r="G48" s="82"/>
      <c r="H48" s="83"/>
      <c r="I48" s="43">
        <f>2646308+301894</f>
        <v>2948202</v>
      </c>
      <c r="J48" s="43">
        <v>80487</v>
      </c>
      <c r="K48" s="44">
        <v>0</v>
      </c>
      <c r="L48" s="43">
        <f t="shared" si="0"/>
        <v>3028689</v>
      </c>
    </row>
    <row r="49" spans="2:12" ht="21.75" customHeight="1">
      <c r="B49" s="94">
        <v>4</v>
      </c>
      <c r="C49" s="94"/>
      <c r="D49" s="81" t="s">
        <v>302</v>
      </c>
      <c r="E49" s="82"/>
      <c r="F49" s="82"/>
      <c r="G49" s="82"/>
      <c r="H49" s="83"/>
      <c r="I49" s="43">
        <v>2376268</v>
      </c>
      <c r="J49" s="43">
        <v>0</v>
      </c>
      <c r="K49" s="44">
        <v>0</v>
      </c>
      <c r="L49" s="43">
        <f t="shared" si="0"/>
        <v>2376268</v>
      </c>
    </row>
    <row r="50" spans="2:12" ht="18" customHeight="1">
      <c r="B50" s="94">
        <v>5</v>
      </c>
      <c r="C50" s="94"/>
      <c r="D50" s="81" t="s">
        <v>361</v>
      </c>
      <c r="E50" s="82"/>
      <c r="F50" s="82"/>
      <c r="G50" s="82"/>
      <c r="H50" s="83"/>
      <c r="I50" s="43">
        <v>0</v>
      </c>
      <c r="J50" s="43">
        <f>420000</f>
        <v>420000</v>
      </c>
      <c r="K50" s="44">
        <v>420000</v>
      </c>
      <c r="L50" s="43">
        <f t="shared" si="0"/>
        <v>420000</v>
      </c>
    </row>
    <row r="51" spans="2:12" ht="18" customHeight="1" hidden="1">
      <c r="B51" s="94">
        <v>6</v>
      </c>
      <c r="C51" s="94"/>
      <c r="D51" s="81" t="s">
        <v>304</v>
      </c>
      <c r="E51" s="82"/>
      <c r="F51" s="82"/>
      <c r="G51" s="82"/>
      <c r="H51" s="83"/>
      <c r="I51" s="43"/>
      <c r="J51" s="43"/>
      <c r="K51" s="44"/>
      <c r="L51" s="43">
        <f t="shared" si="0"/>
        <v>0</v>
      </c>
    </row>
    <row r="52" spans="2:12" ht="21" customHeight="1">
      <c r="B52" s="72" t="s">
        <v>2</v>
      </c>
      <c r="C52" s="73"/>
      <c r="D52" s="73"/>
      <c r="E52" s="73"/>
      <c r="F52" s="73"/>
      <c r="G52" s="73"/>
      <c r="H52" s="74"/>
      <c r="I52" s="28">
        <f>SUM(I46:I51)</f>
        <v>45042181</v>
      </c>
      <c r="J52" s="28">
        <f>SUM(J46:J51)</f>
        <v>616309</v>
      </c>
      <c r="K52" s="28">
        <f>SUM(K46:K51)</f>
        <v>420000</v>
      </c>
      <c r="L52" s="28">
        <f t="shared" si="0"/>
        <v>45658490</v>
      </c>
    </row>
    <row r="53" spans="1:12" ht="28.5" customHeight="1">
      <c r="A53" s="15" t="s">
        <v>38</v>
      </c>
      <c r="B53" s="86" t="s">
        <v>246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ht="14.25" customHeight="1">
      <c r="L54" s="22" t="s">
        <v>0</v>
      </c>
    </row>
    <row r="55" spans="2:12" ht="20.25" customHeight="1">
      <c r="B55" s="87" t="s">
        <v>63</v>
      </c>
      <c r="C55" s="88"/>
      <c r="D55" s="88"/>
      <c r="E55" s="88"/>
      <c r="F55" s="88"/>
      <c r="G55" s="88"/>
      <c r="H55" s="88"/>
      <c r="I55" s="89"/>
      <c r="J55" s="5" t="s">
        <v>36</v>
      </c>
      <c r="K55" s="5" t="s">
        <v>37</v>
      </c>
      <c r="L55" s="5" t="s">
        <v>58</v>
      </c>
    </row>
    <row r="56" spans="2:12" ht="7.5" customHeight="1">
      <c r="B56" s="90">
        <v>1</v>
      </c>
      <c r="C56" s="91"/>
      <c r="D56" s="91"/>
      <c r="E56" s="91"/>
      <c r="F56" s="91"/>
      <c r="G56" s="91"/>
      <c r="H56" s="91"/>
      <c r="I56" s="92"/>
      <c r="J56" s="25">
        <v>2</v>
      </c>
      <c r="K56" s="25">
        <v>3</v>
      </c>
      <c r="L56" s="25">
        <v>4</v>
      </c>
    </row>
    <row r="57" spans="2:12" ht="21.75" customHeight="1">
      <c r="B57" s="81" t="s">
        <v>71</v>
      </c>
      <c r="C57" s="82"/>
      <c r="D57" s="82"/>
      <c r="E57" s="82"/>
      <c r="F57" s="82"/>
      <c r="G57" s="82"/>
      <c r="H57" s="82"/>
      <c r="I57" s="83"/>
      <c r="J57" s="26">
        <v>0</v>
      </c>
      <c r="K57" s="26">
        <f>420000</f>
        <v>420000</v>
      </c>
      <c r="L57" s="28">
        <f>J57+K57</f>
        <v>420000</v>
      </c>
    </row>
    <row r="58" spans="2:12" ht="21.75" customHeight="1">
      <c r="B58" s="81" t="s">
        <v>1</v>
      </c>
      <c r="C58" s="82"/>
      <c r="D58" s="82"/>
      <c r="E58" s="82"/>
      <c r="F58" s="82"/>
      <c r="G58" s="82"/>
      <c r="H58" s="82"/>
      <c r="I58" s="83"/>
      <c r="J58" s="26">
        <v>7088</v>
      </c>
      <c r="K58" s="26">
        <v>0</v>
      </c>
      <c r="L58" s="28">
        <f>J58+K58</f>
        <v>7088</v>
      </c>
    </row>
    <row r="59" spans="2:12" ht="19.5" customHeight="1">
      <c r="B59" s="72" t="s">
        <v>2</v>
      </c>
      <c r="C59" s="73"/>
      <c r="D59" s="73"/>
      <c r="E59" s="73"/>
      <c r="F59" s="73"/>
      <c r="G59" s="73"/>
      <c r="H59" s="73"/>
      <c r="I59" s="74"/>
      <c r="J59" s="66">
        <f>SUM(J57:J58)</f>
        <v>7088</v>
      </c>
      <c r="K59" s="66">
        <f>SUM(K57:K58)</f>
        <v>420000</v>
      </c>
      <c r="L59" s="66">
        <f>SUM(L57:L58)</f>
        <v>427088</v>
      </c>
    </row>
    <row r="60" spans="1:12" ht="24" customHeight="1">
      <c r="A60" s="15" t="s">
        <v>39</v>
      </c>
      <c r="B60" s="86" t="s">
        <v>64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ht="14.25" customHeight="1">
      <c r="L61" s="22" t="s">
        <v>0</v>
      </c>
    </row>
    <row r="62" spans="2:12" ht="21.75" customHeight="1">
      <c r="B62" s="4" t="s">
        <v>34</v>
      </c>
      <c r="C62" s="87" t="s">
        <v>65</v>
      </c>
      <c r="D62" s="88"/>
      <c r="E62" s="88"/>
      <c r="F62" s="89"/>
      <c r="G62" s="4" t="s">
        <v>40</v>
      </c>
      <c r="H62" s="87" t="s">
        <v>60</v>
      </c>
      <c r="I62" s="89"/>
      <c r="J62" s="5" t="s">
        <v>36</v>
      </c>
      <c r="K62" s="5" t="s">
        <v>37</v>
      </c>
      <c r="L62" s="5" t="s">
        <v>58</v>
      </c>
    </row>
    <row r="63" spans="2:12" ht="8.25" customHeight="1">
      <c r="B63" s="24">
        <v>1</v>
      </c>
      <c r="C63" s="90">
        <v>2</v>
      </c>
      <c r="D63" s="91"/>
      <c r="E63" s="91"/>
      <c r="F63" s="92"/>
      <c r="G63" s="24">
        <v>3</v>
      </c>
      <c r="H63" s="90">
        <v>4</v>
      </c>
      <c r="I63" s="92"/>
      <c r="J63" s="24">
        <v>5</v>
      </c>
      <c r="K63" s="25">
        <v>6</v>
      </c>
      <c r="L63" s="25">
        <v>7</v>
      </c>
    </row>
    <row r="64" spans="2:12" ht="17.25" hidden="1">
      <c r="B64" s="29"/>
      <c r="C64" s="29">
        <v>1011010</v>
      </c>
      <c r="D64" s="29"/>
      <c r="E64" s="99"/>
      <c r="F64" s="99"/>
      <c r="G64" s="30"/>
      <c r="H64" s="30"/>
      <c r="I64" s="30"/>
      <c r="J64" s="30"/>
      <c r="K64" s="30"/>
      <c r="L64" s="30"/>
    </row>
    <row r="65" spans="2:12" ht="23.25" customHeight="1">
      <c r="B65" s="77" t="s">
        <v>200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 ht="18" customHeight="1">
      <c r="B66" s="4">
        <v>1</v>
      </c>
      <c r="C66" s="77" t="s">
        <v>252</v>
      </c>
      <c r="D66" s="78"/>
      <c r="E66" s="78"/>
      <c r="F66" s="79"/>
      <c r="G66" s="3"/>
      <c r="H66" s="75"/>
      <c r="I66" s="76"/>
      <c r="J66" s="3"/>
      <c r="K66" s="6"/>
      <c r="L66" s="6"/>
    </row>
    <row r="67" spans="2:12" ht="18" customHeight="1">
      <c r="B67" s="4"/>
      <c r="C67" s="81" t="s">
        <v>305</v>
      </c>
      <c r="D67" s="82"/>
      <c r="E67" s="82"/>
      <c r="F67" s="83"/>
      <c r="G67" s="6" t="s">
        <v>0</v>
      </c>
      <c r="H67" s="75" t="s">
        <v>88</v>
      </c>
      <c r="I67" s="76"/>
      <c r="J67" s="53">
        <f>I46</f>
        <v>34896833</v>
      </c>
      <c r="K67" s="53">
        <f>J46</f>
        <v>64782</v>
      </c>
      <c r="L67" s="53">
        <f>J67+K67</f>
        <v>34961615</v>
      </c>
    </row>
    <row r="68" spans="2:12" ht="66.75" customHeight="1">
      <c r="B68" s="4"/>
      <c r="C68" s="81" t="s">
        <v>145</v>
      </c>
      <c r="D68" s="82"/>
      <c r="E68" s="82"/>
      <c r="F68" s="83"/>
      <c r="G68" s="6" t="s">
        <v>44</v>
      </c>
      <c r="H68" s="84" t="s">
        <v>261</v>
      </c>
      <c r="I68" s="85"/>
      <c r="J68" s="40">
        <v>7</v>
      </c>
      <c r="K68" s="40">
        <v>0</v>
      </c>
      <c r="L68" s="40">
        <f>J68+K68</f>
        <v>7</v>
      </c>
    </row>
    <row r="69" spans="2:12" ht="18" customHeight="1">
      <c r="B69" s="3"/>
      <c r="C69" s="81" t="s">
        <v>306</v>
      </c>
      <c r="D69" s="82"/>
      <c r="E69" s="82"/>
      <c r="F69" s="83"/>
      <c r="G69" s="6" t="s">
        <v>44</v>
      </c>
      <c r="H69" s="84" t="s">
        <v>146</v>
      </c>
      <c r="I69" s="85"/>
      <c r="J69" s="3">
        <v>341</v>
      </c>
      <c r="K69" s="3">
        <v>0</v>
      </c>
      <c r="L69" s="40">
        <f>J69+K69</f>
        <v>341</v>
      </c>
    </row>
    <row r="70" spans="2:12" ht="20.25" customHeight="1">
      <c r="B70" s="4">
        <v>2</v>
      </c>
      <c r="C70" s="77" t="s">
        <v>249</v>
      </c>
      <c r="D70" s="78"/>
      <c r="E70" s="78"/>
      <c r="F70" s="79"/>
      <c r="G70" s="3"/>
      <c r="H70" s="75"/>
      <c r="I70" s="76"/>
      <c r="J70" s="3"/>
      <c r="K70" s="6"/>
      <c r="L70" s="6"/>
    </row>
    <row r="71" spans="2:12" ht="36" customHeight="1">
      <c r="B71" s="3"/>
      <c r="C71" s="81" t="s">
        <v>201</v>
      </c>
      <c r="D71" s="82"/>
      <c r="E71" s="82"/>
      <c r="F71" s="83"/>
      <c r="G71" s="6" t="s">
        <v>307</v>
      </c>
      <c r="H71" s="75" t="s">
        <v>146</v>
      </c>
      <c r="I71" s="76"/>
      <c r="J71" s="3">
        <f>152+131+1+2+30+10+1</f>
        <v>327</v>
      </c>
      <c r="K71" s="6">
        <v>0</v>
      </c>
      <c r="L71" s="32">
        <f>J71+K71</f>
        <v>327</v>
      </c>
    </row>
    <row r="72" spans="2:12" ht="21" customHeight="1">
      <c r="B72" s="3"/>
      <c r="C72" s="81" t="s">
        <v>202</v>
      </c>
      <c r="D72" s="82"/>
      <c r="E72" s="82"/>
      <c r="F72" s="83"/>
      <c r="G72" s="6" t="s">
        <v>44</v>
      </c>
      <c r="H72" s="75" t="s">
        <v>146</v>
      </c>
      <c r="I72" s="76"/>
      <c r="J72" s="3">
        <v>396</v>
      </c>
      <c r="K72" s="6">
        <v>0</v>
      </c>
      <c r="L72" s="32">
        <f>J72+K72</f>
        <v>396</v>
      </c>
    </row>
    <row r="73" spans="2:12" ht="21.75" customHeight="1">
      <c r="B73" s="3"/>
      <c r="C73" s="81" t="s">
        <v>203</v>
      </c>
      <c r="D73" s="82"/>
      <c r="E73" s="82"/>
      <c r="F73" s="83"/>
      <c r="G73" s="6" t="s">
        <v>44</v>
      </c>
      <c r="H73" s="75" t="s">
        <v>82</v>
      </c>
      <c r="I73" s="76"/>
      <c r="J73" s="3">
        <v>591</v>
      </c>
      <c r="K73" s="6">
        <v>0</v>
      </c>
      <c r="L73" s="32">
        <f>J73+K73</f>
        <v>591</v>
      </c>
    </row>
    <row r="74" spans="2:12" ht="34.5" customHeight="1">
      <c r="B74" s="3"/>
      <c r="C74" s="81" t="s">
        <v>204</v>
      </c>
      <c r="D74" s="82"/>
      <c r="E74" s="82"/>
      <c r="F74" s="83"/>
      <c r="G74" s="6" t="s">
        <v>307</v>
      </c>
      <c r="H74" s="75" t="s">
        <v>82</v>
      </c>
      <c r="I74" s="76"/>
      <c r="J74" s="47">
        <f>J71/7</f>
        <v>46.714285714285715</v>
      </c>
      <c r="K74" s="6">
        <v>0</v>
      </c>
      <c r="L74" s="61">
        <f>J74+K74</f>
        <v>46.714285714285715</v>
      </c>
    </row>
    <row r="75" spans="2:12" ht="18" customHeight="1">
      <c r="B75" s="4">
        <v>3</v>
      </c>
      <c r="C75" s="77" t="s">
        <v>250</v>
      </c>
      <c r="D75" s="78"/>
      <c r="E75" s="78"/>
      <c r="F75" s="79"/>
      <c r="G75" s="50"/>
      <c r="H75" s="75"/>
      <c r="I75" s="76"/>
      <c r="J75" s="3"/>
      <c r="K75" s="6"/>
      <c r="L75" s="6"/>
    </row>
    <row r="76" spans="2:12" ht="31.5" customHeight="1">
      <c r="B76" s="3"/>
      <c r="C76" s="81" t="s">
        <v>206</v>
      </c>
      <c r="D76" s="82"/>
      <c r="E76" s="82"/>
      <c r="F76" s="83"/>
      <c r="G76" s="6" t="s">
        <v>205</v>
      </c>
      <c r="H76" s="75" t="s">
        <v>82</v>
      </c>
      <c r="I76" s="76"/>
      <c r="J76" s="40">
        <f>J71/J69</f>
        <v>0.9589442815249267</v>
      </c>
      <c r="K76" s="31">
        <v>0</v>
      </c>
      <c r="L76" s="31">
        <f>J76+K76</f>
        <v>0.9589442815249267</v>
      </c>
    </row>
    <row r="77" spans="2:12" ht="33" customHeight="1">
      <c r="B77" s="3"/>
      <c r="C77" s="81" t="s">
        <v>207</v>
      </c>
      <c r="D77" s="82"/>
      <c r="E77" s="82"/>
      <c r="F77" s="83"/>
      <c r="G77" s="6" t="s">
        <v>44</v>
      </c>
      <c r="H77" s="75" t="s">
        <v>82</v>
      </c>
      <c r="I77" s="76"/>
      <c r="J77" s="47">
        <f>J72/J69</f>
        <v>1.1612903225806452</v>
      </c>
      <c r="K77" s="6">
        <v>0</v>
      </c>
      <c r="L77" s="31">
        <f>J77+K77</f>
        <v>1.1612903225806452</v>
      </c>
    </row>
    <row r="78" spans="2:12" ht="16.5" customHeight="1" hidden="1">
      <c r="B78" s="3"/>
      <c r="C78" s="75"/>
      <c r="D78" s="112"/>
      <c r="E78" s="112"/>
      <c r="F78" s="76"/>
      <c r="G78" s="3"/>
      <c r="H78" s="75"/>
      <c r="I78" s="76"/>
      <c r="J78" s="3"/>
      <c r="K78" s="6"/>
      <c r="L78" s="33"/>
    </row>
    <row r="79" spans="2:12" ht="24" customHeight="1">
      <c r="B79" s="113" t="s">
        <v>208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2:12" ht="18.75" customHeight="1">
      <c r="B80" s="4">
        <v>1</v>
      </c>
      <c r="C80" s="77" t="s">
        <v>252</v>
      </c>
      <c r="D80" s="78"/>
      <c r="E80" s="78"/>
      <c r="F80" s="79"/>
      <c r="G80" s="3"/>
      <c r="H80" s="75"/>
      <c r="I80" s="76"/>
      <c r="J80" s="3"/>
      <c r="K80" s="31"/>
      <c r="L80" s="34"/>
    </row>
    <row r="81" spans="2:12" ht="18.75" customHeight="1">
      <c r="B81" s="4"/>
      <c r="C81" s="81" t="s">
        <v>305</v>
      </c>
      <c r="D81" s="82"/>
      <c r="E81" s="82"/>
      <c r="F81" s="83"/>
      <c r="G81" s="6" t="s">
        <v>0</v>
      </c>
      <c r="H81" s="75" t="s">
        <v>88</v>
      </c>
      <c r="I81" s="76"/>
      <c r="J81" s="53">
        <f>I47</f>
        <v>4820878</v>
      </c>
      <c r="K81" s="53">
        <f>J47</f>
        <v>51040</v>
      </c>
      <c r="L81" s="26">
        <f>J81+K81</f>
        <v>4871918</v>
      </c>
    </row>
    <row r="82" spans="2:12" ht="63.75" customHeight="1">
      <c r="B82" s="4"/>
      <c r="C82" s="81" t="s">
        <v>209</v>
      </c>
      <c r="D82" s="82"/>
      <c r="E82" s="82"/>
      <c r="F82" s="83"/>
      <c r="G82" s="6" t="s">
        <v>44</v>
      </c>
      <c r="H82" s="84" t="s">
        <v>261</v>
      </c>
      <c r="I82" s="85"/>
      <c r="J82" s="3">
        <v>7</v>
      </c>
      <c r="K82" s="31">
        <v>0</v>
      </c>
      <c r="L82" s="31">
        <f>J82+K82</f>
        <v>7</v>
      </c>
    </row>
    <row r="83" spans="2:13" ht="22.5" customHeight="1">
      <c r="B83" s="4"/>
      <c r="C83" s="81" t="s">
        <v>296</v>
      </c>
      <c r="D83" s="82"/>
      <c r="E83" s="82"/>
      <c r="F83" s="83"/>
      <c r="G83" s="6" t="s">
        <v>44</v>
      </c>
      <c r="H83" s="84" t="s">
        <v>146</v>
      </c>
      <c r="I83" s="85"/>
      <c r="J83" s="3">
        <v>63.75</v>
      </c>
      <c r="K83" s="31">
        <v>0</v>
      </c>
      <c r="L83" s="26">
        <f>J83+K83</f>
        <v>63.75</v>
      </c>
      <c r="M83" s="20" t="e">
        <f>L82+L83+#REF!</f>
        <v>#REF!</v>
      </c>
    </row>
    <row r="84" spans="2:12" ht="18" customHeight="1">
      <c r="B84" s="4">
        <v>2</v>
      </c>
      <c r="C84" s="77" t="s">
        <v>249</v>
      </c>
      <c r="D84" s="78"/>
      <c r="E84" s="78"/>
      <c r="F84" s="79"/>
      <c r="G84" s="3"/>
      <c r="H84" s="75"/>
      <c r="I84" s="76"/>
      <c r="J84" s="3"/>
      <c r="K84" s="6"/>
      <c r="L84" s="6"/>
    </row>
    <row r="85" spans="2:12" ht="36" customHeight="1">
      <c r="B85" s="4"/>
      <c r="C85" s="81" t="s">
        <v>210</v>
      </c>
      <c r="D85" s="82"/>
      <c r="E85" s="82"/>
      <c r="F85" s="83"/>
      <c r="G85" s="3" t="s">
        <v>77</v>
      </c>
      <c r="H85" s="75" t="s">
        <v>190</v>
      </c>
      <c r="I85" s="76"/>
      <c r="J85" s="3">
        <f>152+131+1+2+30+1+10</f>
        <v>327</v>
      </c>
      <c r="K85" s="6">
        <v>0</v>
      </c>
      <c r="L85" s="31">
        <f>J85+K85</f>
        <v>327</v>
      </c>
    </row>
    <row r="86" spans="2:12" ht="20.25" customHeight="1">
      <c r="B86" s="4">
        <v>3</v>
      </c>
      <c r="C86" s="77" t="s">
        <v>250</v>
      </c>
      <c r="D86" s="78"/>
      <c r="E86" s="78"/>
      <c r="F86" s="79"/>
      <c r="G86" s="3"/>
      <c r="H86" s="75"/>
      <c r="I86" s="76"/>
      <c r="J86" s="3"/>
      <c r="K86" s="6"/>
      <c r="L86" s="6"/>
    </row>
    <row r="87" spans="2:12" ht="33.75" customHeight="1">
      <c r="B87" s="4"/>
      <c r="C87" s="81" t="s">
        <v>206</v>
      </c>
      <c r="D87" s="82"/>
      <c r="E87" s="82"/>
      <c r="F87" s="83"/>
      <c r="G87" s="3" t="s">
        <v>44</v>
      </c>
      <c r="H87" s="75" t="s">
        <v>82</v>
      </c>
      <c r="I87" s="76"/>
      <c r="J87" s="47">
        <f>J85/J83</f>
        <v>5.129411764705883</v>
      </c>
      <c r="K87" s="31">
        <v>0</v>
      </c>
      <c r="L87" s="31">
        <f>J87+K87</f>
        <v>5.129411764705883</v>
      </c>
    </row>
    <row r="88" spans="2:12" ht="21" customHeight="1">
      <c r="B88" s="77" t="s">
        <v>211</v>
      </c>
      <c r="C88" s="78"/>
      <c r="D88" s="78"/>
      <c r="E88" s="78"/>
      <c r="F88" s="78"/>
      <c r="G88" s="78"/>
      <c r="H88" s="78"/>
      <c r="I88" s="78"/>
      <c r="J88" s="78"/>
      <c r="K88" s="78"/>
      <c r="L88" s="79"/>
    </row>
    <row r="89" spans="2:12" ht="17.25" customHeight="1">
      <c r="B89" s="4">
        <v>1</v>
      </c>
      <c r="C89" s="77" t="s">
        <v>252</v>
      </c>
      <c r="D89" s="78"/>
      <c r="E89" s="78"/>
      <c r="F89" s="79"/>
      <c r="G89" s="3"/>
      <c r="H89" s="75"/>
      <c r="I89" s="76"/>
      <c r="J89" s="41"/>
      <c r="K89" s="41"/>
      <c r="L89" s="41"/>
    </row>
    <row r="90" spans="2:12" ht="21.75" customHeight="1">
      <c r="B90" s="4"/>
      <c r="C90" s="81" t="s">
        <v>305</v>
      </c>
      <c r="D90" s="82"/>
      <c r="E90" s="82"/>
      <c r="F90" s="83"/>
      <c r="G90" s="6" t="s">
        <v>0</v>
      </c>
      <c r="H90" s="75" t="s">
        <v>88</v>
      </c>
      <c r="I90" s="76"/>
      <c r="J90" s="54">
        <f>I48</f>
        <v>2948202</v>
      </c>
      <c r="K90" s="54">
        <f>J48</f>
        <v>80487</v>
      </c>
      <c r="L90" s="54">
        <f>J90+K90</f>
        <v>3028689</v>
      </c>
    </row>
    <row r="91" spans="2:12" ht="21.75" customHeight="1">
      <c r="B91" s="3"/>
      <c r="C91" s="81" t="s">
        <v>145</v>
      </c>
      <c r="D91" s="82"/>
      <c r="E91" s="82"/>
      <c r="F91" s="83"/>
      <c r="G91" s="3" t="s">
        <v>44</v>
      </c>
      <c r="H91" s="75" t="s">
        <v>88</v>
      </c>
      <c r="I91" s="76"/>
      <c r="J91" s="45">
        <v>1</v>
      </c>
      <c r="K91" s="45">
        <v>0</v>
      </c>
      <c r="L91" s="45">
        <f>J91+K91</f>
        <v>1</v>
      </c>
    </row>
    <row r="92" spans="2:12" ht="34.5" customHeight="1">
      <c r="B92" s="3"/>
      <c r="C92" s="81" t="s">
        <v>228</v>
      </c>
      <c r="D92" s="82"/>
      <c r="E92" s="82"/>
      <c r="F92" s="83"/>
      <c r="G92" s="3" t="s">
        <v>44</v>
      </c>
      <c r="H92" s="75" t="s">
        <v>212</v>
      </c>
      <c r="I92" s="76"/>
      <c r="J92" s="62">
        <v>13.46</v>
      </c>
      <c r="K92" s="62">
        <v>0</v>
      </c>
      <c r="L92" s="62">
        <f>J92+K92</f>
        <v>13.46</v>
      </c>
    </row>
    <row r="93" spans="2:12" ht="20.25" customHeight="1">
      <c r="B93" s="3"/>
      <c r="C93" s="81" t="s">
        <v>229</v>
      </c>
      <c r="D93" s="82"/>
      <c r="E93" s="82"/>
      <c r="F93" s="83"/>
      <c r="G93" s="3" t="s">
        <v>44</v>
      </c>
      <c r="H93" s="84" t="s">
        <v>146</v>
      </c>
      <c r="I93" s="85"/>
      <c r="J93" s="62">
        <v>20</v>
      </c>
      <c r="K93" s="62">
        <v>0</v>
      </c>
      <c r="L93" s="62">
        <f>J93+K93</f>
        <v>20</v>
      </c>
    </row>
    <row r="94" spans="2:12" ht="19.5" customHeight="1">
      <c r="B94" s="3"/>
      <c r="C94" s="81" t="s">
        <v>296</v>
      </c>
      <c r="D94" s="82"/>
      <c r="E94" s="82"/>
      <c r="F94" s="83"/>
      <c r="G94" s="3" t="s">
        <v>44</v>
      </c>
      <c r="H94" s="84" t="s">
        <v>146</v>
      </c>
      <c r="I94" s="85"/>
      <c r="J94" s="62">
        <f>J92+J93</f>
        <v>33.46</v>
      </c>
      <c r="K94" s="62">
        <v>0</v>
      </c>
      <c r="L94" s="62">
        <f>J94+K94</f>
        <v>33.46</v>
      </c>
    </row>
    <row r="95" spans="2:12" ht="18" customHeight="1">
      <c r="B95" s="4">
        <v>2</v>
      </c>
      <c r="C95" s="77" t="s">
        <v>249</v>
      </c>
      <c r="D95" s="78"/>
      <c r="E95" s="78"/>
      <c r="F95" s="79"/>
      <c r="G95" s="3"/>
      <c r="H95" s="75"/>
      <c r="I95" s="76"/>
      <c r="J95" s="41"/>
      <c r="K95" s="45"/>
      <c r="L95" s="45"/>
    </row>
    <row r="96" spans="2:12" ht="36.75" customHeight="1">
      <c r="B96" s="3"/>
      <c r="C96" s="81" t="s">
        <v>213</v>
      </c>
      <c r="D96" s="82"/>
      <c r="E96" s="82"/>
      <c r="F96" s="83"/>
      <c r="G96" s="3" t="s">
        <v>77</v>
      </c>
      <c r="H96" s="75" t="s">
        <v>212</v>
      </c>
      <c r="I96" s="76"/>
      <c r="J96" s="45">
        <v>905</v>
      </c>
      <c r="K96" s="45">
        <v>0</v>
      </c>
      <c r="L96" s="45">
        <f>J96</f>
        <v>905</v>
      </c>
    </row>
    <row r="97" spans="2:12" ht="21" customHeight="1">
      <c r="B97" s="4">
        <v>3</v>
      </c>
      <c r="C97" s="77" t="s">
        <v>250</v>
      </c>
      <c r="D97" s="78"/>
      <c r="E97" s="78"/>
      <c r="F97" s="79"/>
      <c r="G97" s="3"/>
      <c r="H97" s="75"/>
      <c r="I97" s="76"/>
      <c r="J97" s="41"/>
      <c r="K97" s="45"/>
      <c r="L97" s="45"/>
    </row>
    <row r="98" spans="2:12" ht="36.75" customHeight="1">
      <c r="B98" s="3"/>
      <c r="C98" s="81" t="s">
        <v>214</v>
      </c>
      <c r="D98" s="82"/>
      <c r="E98" s="82"/>
      <c r="F98" s="83"/>
      <c r="G98" s="3" t="s">
        <v>0</v>
      </c>
      <c r="H98" s="75" t="s">
        <v>115</v>
      </c>
      <c r="I98" s="76"/>
      <c r="J98" s="45">
        <f>I48/J96</f>
        <v>3257.681767955801</v>
      </c>
      <c r="K98" s="45">
        <f>J48/J96</f>
        <v>88.93591160220994</v>
      </c>
      <c r="L98" s="45">
        <f>J98+K98</f>
        <v>3346.6176795580113</v>
      </c>
    </row>
    <row r="99" spans="2:12" ht="20.25" customHeight="1" hidden="1">
      <c r="B99" s="77" t="s">
        <v>215</v>
      </c>
      <c r="C99" s="78"/>
      <c r="D99" s="78"/>
      <c r="E99" s="78"/>
      <c r="F99" s="78"/>
      <c r="G99" s="78"/>
      <c r="H99" s="78"/>
      <c r="I99" s="78"/>
      <c r="J99" s="78"/>
      <c r="K99" s="78"/>
      <c r="L99" s="79"/>
    </row>
    <row r="100" spans="2:12" ht="36.75" customHeight="1" hidden="1">
      <c r="B100" s="4">
        <v>1</v>
      </c>
      <c r="C100" s="77" t="s">
        <v>43</v>
      </c>
      <c r="D100" s="78"/>
      <c r="E100" s="78"/>
      <c r="F100" s="79"/>
      <c r="G100" s="3"/>
      <c r="H100" s="75"/>
      <c r="I100" s="76"/>
      <c r="J100" s="3"/>
      <c r="K100" s="31"/>
      <c r="L100" s="34"/>
    </row>
    <row r="101" spans="2:12" ht="36.75" customHeight="1" hidden="1">
      <c r="B101" s="4"/>
      <c r="C101" s="81" t="s">
        <v>90</v>
      </c>
      <c r="D101" s="82"/>
      <c r="E101" s="82"/>
      <c r="F101" s="83"/>
      <c r="G101" s="3" t="s">
        <v>0</v>
      </c>
      <c r="H101" s="75" t="s">
        <v>88</v>
      </c>
      <c r="I101" s="76"/>
      <c r="J101" s="3">
        <v>0</v>
      </c>
      <c r="K101" s="31"/>
      <c r="L101" s="31">
        <f>J101+K101</f>
        <v>0</v>
      </c>
    </row>
    <row r="102" spans="2:12" ht="16.5" customHeight="1" hidden="1">
      <c r="B102" s="4">
        <v>2</v>
      </c>
      <c r="C102" s="77" t="s">
        <v>74</v>
      </c>
      <c r="D102" s="78"/>
      <c r="E102" s="78"/>
      <c r="F102" s="79"/>
      <c r="G102" s="3"/>
      <c r="H102" s="75"/>
      <c r="I102" s="76"/>
      <c r="J102" s="3"/>
      <c r="K102" s="6"/>
      <c r="L102" s="6"/>
    </row>
    <row r="103" spans="2:12" ht="38.25" customHeight="1" hidden="1">
      <c r="B103" s="3"/>
      <c r="C103" s="81" t="s">
        <v>92</v>
      </c>
      <c r="D103" s="82"/>
      <c r="E103" s="82"/>
      <c r="F103" s="83"/>
      <c r="G103" s="3" t="s">
        <v>44</v>
      </c>
      <c r="H103" s="75" t="s">
        <v>88</v>
      </c>
      <c r="I103" s="76"/>
      <c r="J103" s="3">
        <v>0</v>
      </c>
      <c r="K103" s="6"/>
      <c r="L103" s="6">
        <f>J103+K103</f>
        <v>0</v>
      </c>
    </row>
    <row r="104" spans="2:12" ht="16.5" hidden="1">
      <c r="B104" s="4">
        <v>3</v>
      </c>
      <c r="C104" s="77" t="s">
        <v>78</v>
      </c>
      <c r="D104" s="78"/>
      <c r="E104" s="78"/>
      <c r="F104" s="79"/>
      <c r="G104" s="3"/>
      <c r="H104" s="75"/>
      <c r="I104" s="76"/>
      <c r="J104" s="3"/>
      <c r="K104" s="6"/>
      <c r="L104" s="6"/>
    </row>
    <row r="105" spans="2:12" ht="45.75" customHeight="1" hidden="1">
      <c r="B105" s="3"/>
      <c r="C105" s="81" t="s">
        <v>94</v>
      </c>
      <c r="D105" s="82"/>
      <c r="E105" s="82"/>
      <c r="F105" s="83"/>
      <c r="G105" s="3" t="s">
        <v>0</v>
      </c>
      <c r="H105" s="75" t="s">
        <v>88</v>
      </c>
      <c r="I105" s="76"/>
      <c r="J105" s="3">
        <v>0</v>
      </c>
      <c r="K105" s="31" t="e">
        <f>K101/K103</f>
        <v>#DIV/0!</v>
      </c>
      <c r="L105" s="31" t="e">
        <f>J105+K105</f>
        <v>#DIV/0!</v>
      </c>
    </row>
    <row r="106" spans="2:12" ht="16.5" hidden="1">
      <c r="B106" s="4">
        <v>4</v>
      </c>
      <c r="C106" s="77" t="s">
        <v>83</v>
      </c>
      <c r="D106" s="78"/>
      <c r="E106" s="78"/>
      <c r="F106" s="79"/>
      <c r="G106" s="3"/>
      <c r="H106" s="75"/>
      <c r="I106" s="76"/>
      <c r="J106" s="3"/>
      <c r="K106" s="6"/>
      <c r="L106" s="5"/>
    </row>
    <row r="107" spans="2:12" ht="53.25" customHeight="1" hidden="1">
      <c r="B107" s="3"/>
      <c r="C107" s="81" t="s">
        <v>96</v>
      </c>
      <c r="D107" s="82"/>
      <c r="E107" s="82"/>
      <c r="F107" s="83"/>
      <c r="G107" s="3" t="s">
        <v>86</v>
      </c>
      <c r="H107" s="75" t="s">
        <v>82</v>
      </c>
      <c r="I107" s="76"/>
      <c r="J107" s="41">
        <v>0</v>
      </c>
      <c r="K107" s="42">
        <v>1</v>
      </c>
      <c r="L107" s="42">
        <f>J107+K107</f>
        <v>1</v>
      </c>
    </row>
    <row r="108" spans="2:12" ht="24" customHeight="1">
      <c r="B108" s="77" t="s">
        <v>236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9"/>
    </row>
    <row r="109" spans="2:12" ht="16.5">
      <c r="B109" s="4">
        <v>1</v>
      </c>
      <c r="C109" s="77" t="s">
        <v>252</v>
      </c>
      <c r="D109" s="78"/>
      <c r="E109" s="78"/>
      <c r="F109" s="79"/>
      <c r="G109" s="3"/>
      <c r="H109" s="75"/>
      <c r="I109" s="76"/>
      <c r="J109" s="3"/>
      <c r="K109" s="31"/>
      <c r="L109" s="34"/>
    </row>
    <row r="110" spans="2:12" ht="21" customHeight="1">
      <c r="B110" s="4"/>
      <c r="C110" s="81" t="s">
        <v>305</v>
      </c>
      <c r="D110" s="82"/>
      <c r="E110" s="82"/>
      <c r="F110" s="83"/>
      <c r="G110" s="6" t="s">
        <v>0</v>
      </c>
      <c r="H110" s="75" t="s">
        <v>88</v>
      </c>
      <c r="I110" s="76"/>
      <c r="J110" s="53">
        <f>I49</f>
        <v>2376268</v>
      </c>
      <c r="K110" s="53">
        <f>J49</f>
        <v>0</v>
      </c>
      <c r="L110" s="53">
        <f>J110+K110</f>
        <v>2376268</v>
      </c>
    </row>
    <row r="111" spans="2:12" ht="20.25" customHeight="1">
      <c r="B111" s="3"/>
      <c r="C111" s="81" t="s">
        <v>216</v>
      </c>
      <c r="D111" s="82"/>
      <c r="E111" s="82"/>
      <c r="F111" s="83"/>
      <c r="G111" s="3" t="s">
        <v>44</v>
      </c>
      <c r="H111" s="75" t="s">
        <v>146</v>
      </c>
      <c r="I111" s="76"/>
      <c r="J111" s="3">
        <v>1</v>
      </c>
      <c r="K111" s="6">
        <v>0</v>
      </c>
      <c r="L111" s="6">
        <f>J111+K111</f>
        <v>1</v>
      </c>
    </row>
    <row r="112" spans="2:12" ht="34.5" customHeight="1">
      <c r="B112" s="3"/>
      <c r="C112" s="81" t="s">
        <v>228</v>
      </c>
      <c r="D112" s="82"/>
      <c r="E112" s="82"/>
      <c r="F112" s="83"/>
      <c r="G112" s="3" t="s">
        <v>44</v>
      </c>
      <c r="H112" s="75" t="s">
        <v>146</v>
      </c>
      <c r="I112" s="76"/>
      <c r="J112" s="3">
        <v>10</v>
      </c>
      <c r="K112" s="6">
        <v>0</v>
      </c>
      <c r="L112" s="6">
        <f aca="true" t="shared" si="1" ref="L112:L117">J112+K112</f>
        <v>10</v>
      </c>
    </row>
    <row r="113" spans="2:12" ht="21.75" customHeight="1">
      <c r="B113" s="3"/>
      <c r="C113" s="81" t="s">
        <v>266</v>
      </c>
      <c r="D113" s="82"/>
      <c r="E113" s="82"/>
      <c r="F113" s="83"/>
      <c r="G113" s="3" t="s">
        <v>44</v>
      </c>
      <c r="H113" s="75" t="s">
        <v>146</v>
      </c>
      <c r="I113" s="76"/>
      <c r="J113" s="3">
        <v>2</v>
      </c>
      <c r="K113" s="6">
        <v>0</v>
      </c>
      <c r="L113" s="6">
        <f t="shared" si="1"/>
        <v>2</v>
      </c>
    </row>
    <row r="114" spans="2:12" ht="18" customHeight="1">
      <c r="B114" s="3"/>
      <c r="C114" s="81" t="s">
        <v>267</v>
      </c>
      <c r="D114" s="82"/>
      <c r="E114" s="82"/>
      <c r="F114" s="83"/>
      <c r="G114" s="3" t="s">
        <v>44</v>
      </c>
      <c r="H114" s="75" t="s">
        <v>146</v>
      </c>
      <c r="I114" s="76"/>
      <c r="J114" s="45">
        <f>J112+J113</f>
        <v>12</v>
      </c>
      <c r="K114" s="45">
        <f>K112+K113</f>
        <v>0</v>
      </c>
      <c r="L114" s="6">
        <f t="shared" si="1"/>
        <v>12</v>
      </c>
    </row>
    <row r="115" spans="2:12" ht="19.5" customHeight="1">
      <c r="B115" s="4">
        <v>2</v>
      </c>
      <c r="C115" s="77" t="s">
        <v>249</v>
      </c>
      <c r="D115" s="78"/>
      <c r="E115" s="78"/>
      <c r="F115" s="79"/>
      <c r="G115" s="3"/>
      <c r="H115" s="75"/>
      <c r="I115" s="76"/>
      <c r="J115" s="3"/>
      <c r="K115" s="6"/>
      <c r="L115" s="6">
        <f t="shared" si="1"/>
        <v>0</v>
      </c>
    </row>
    <row r="116" spans="2:12" ht="51.75" customHeight="1">
      <c r="B116" s="49"/>
      <c r="C116" s="95" t="s">
        <v>217</v>
      </c>
      <c r="D116" s="95"/>
      <c r="E116" s="95"/>
      <c r="F116" s="95"/>
      <c r="G116" s="3" t="s">
        <v>77</v>
      </c>
      <c r="H116" s="75" t="s">
        <v>88</v>
      </c>
      <c r="I116" s="76"/>
      <c r="J116" s="3">
        <v>1432</v>
      </c>
      <c r="K116" s="3">
        <v>0</v>
      </c>
      <c r="L116" s="6">
        <f t="shared" si="1"/>
        <v>1432</v>
      </c>
    </row>
    <row r="117" spans="2:12" ht="35.25" customHeight="1">
      <c r="B117" s="49"/>
      <c r="C117" s="95" t="s">
        <v>218</v>
      </c>
      <c r="D117" s="95"/>
      <c r="E117" s="95"/>
      <c r="F117" s="95"/>
      <c r="G117" s="3" t="s">
        <v>77</v>
      </c>
      <c r="H117" s="75" t="s">
        <v>88</v>
      </c>
      <c r="I117" s="76"/>
      <c r="J117" s="3">
        <v>1432</v>
      </c>
      <c r="K117" s="3">
        <v>0</v>
      </c>
      <c r="L117" s="6">
        <f t="shared" si="1"/>
        <v>1432</v>
      </c>
    </row>
    <row r="118" spans="2:12" ht="21" customHeight="1">
      <c r="B118" s="4">
        <v>3</v>
      </c>
      <c r="C118" s="77" t="s">
        <v>250</v>
      </c>
      <c r="D118" s="78"/>
      <c r="E118" s="78"/>
      <c r="F118" s="79"/>
      <c r="G118" s="3"/>
      <c r="H118" s="75"/>
      <c r="I118" s="76"/>
      <c r="J118" s="3"/>
      <c r="K118" s="6"/>
      <c r="L118" s="6"/>
    </row>
    <row r="119" spans="2:12" ht="35.25" customHeight="1">
      <c r="B119" s="49"/>
      <c r="C119" s="95" t="s">
        <v>219</v>
      </c>
      <c r="D119" s="95"/>
      <c r="E119" s="95"/>
      <c r="F119" s="95"/>
      <c r="G119" s="3" t="s">
        <v>0</v>
      </c>
      <c r="H119" s="94" t="s">
        <v>82</v>
      </c>
      <c r="I119" s="94"/>
      <c r="J119" s="47">
        <f>I49/J116</f>
        <v>1659.4050279329608</v>
      </c>
      <c r="K119" s="3">
        <v>0</v>
      </c>
      <c r="L119" s="47">
        <f>J119+K119</f>
        <v>1659.4050279329608</v>
      </c>
    </row>
    <row r="120" spans="2:12" ht="16.5">
      <c r="B120" s="4">
        <v>4</v>
      </c>
      <c r="C120" s="77" t="s">
        <v>251</v>
      </c>
      <c r="D120" s="78"/>
      <c r="E120" s="78"/>
      <c r="F120" s="79"/>
      <c r="G120" s="3"/>
      <c r="H120" s="75"/>
      <c r="I120" s="76"/>
      <c r="J120" s="3"/>
      <c r="K120" s="6"/>
      <c r="L120" s="5"/>
    </row>
    <row r="121" spans="2:12" ht="33" customHeight="1">
      <c r="B121" s="49"/>
      <c r="C121" s="95" t="s">
        <v>220</v>
      </c>
      <c r="D121" s="95"/>
      <c r="E121" s="95"/>
      <c r="F121" s="95"/>
      <c r="G121" s="3" t="s">
        <v>86</v>
      </c>
      <c r="H121" s="75" t="s">
        <v>82</v>
      </c>
      <c r="I121" s="76"/>
      <c r="J121" s="48">
        <v>1</v>
      </c>
      <c r="K121" s="48">
        <v>0</v>
      </c>
      <c r="L121" s="48">
        <v>1</v>
      </c>
    </row>
    <row r="122" spans="2:12" ht="26.25" customHeight="1" hidden="1">
      <c r="B122" s="77" t="s">
        <v>325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9"/>
    </row>
    <row r="123" spans="2:12" ht="16.5" hidden="1">
      <c r="B123" s="4">
        <v>1</v>
      </c>
      <c r="C123" s="77" t="s">
        <v>252</v>
      </c>
      <c r="D123" s="78"/>
      <c r="E123" s="78"/>
      <c r="F123" s="79"/>
      <c r="G123" s="3"/>
      <c r="H123" s="75"/>
      <c r="I123" s="76"/>
      <c r="J123" s="3"/>
      <c r="K123" s="31"/>
      <c r="L123" s="34"/>
    </row>
    <row r="124" spans="2:12" ht="21.75" customHeight="1" hidden="1">
      <c r="B124" s="4"/>
      <c r="C124" s="81" t="s">
        <v>221</v>
      </c>
      <c r="D124" s="82"/>
      <c r="E124" s="82"/>
      <c r="F124" s="83"/>
      <c r="G124" s="3" t="s">
        <v>0</v>
      </c>
      <c r="H124" s="75" t="s">
        <v>88</v>
      </c>
      <c r="I124" s="76"/>
      <c r="J124" s="60">
        <v>331.23</v>
      </c>
      <c r="K124" s="63">
        <v>0</v>
      </c>
      <c r="L124" s="63">
        <f>J124+K124</f>
        <v>331.23</v>
      </c>
    </row>
    <row r="125" spans="2:12" ht="16.5" hidden="1">
      <c r="B125" s="4">
        <v>2</v>
      </c>
      <c r="C125" s="77" t="s">
        <v>249</v>
      </c>
      <c r="D125" s="78"/>
      <c r="E125" s="78"/>
      <c r="F125" s="79"/>
      <c r="G125" s="3"/>
      <c r="H125" s="75"/>
      <c r="I125" s="76"/>
      <c r="J125" s="3"/>
      <c r="K125" s="6"/>
      <c r="L125" s="6"/>
    </row>
    <row r="126" spans="2:12" ht="22.5" customHeight="1" hidden="1">
      <c r="B126" s="3"/>
      <c r="C126" s="81" t="s">
        <v>222</v>
      </c>
      <c r="D126" s="82"/>
      <c r="E126" s="82"/>
      <c r="F126" s="83"/>
      <c r="G126" s="3" t="s">
        <v>77</v>
      </c>
      <c r="H126" s="75" t="s">
        <v>88</v>
      </c>
      <c r="I126" s="76"/>
      <c r="J126" s="3">
        <v>183</v>
      </c>
      <c r="K126" s="6">
        <v>0</v>
      </c>
      <c r="L126" s="6">
        <f>J126+K126</f>
        <v>183</v>
      </c>
    </row>
    <row r="127" spans="2:12" ht="16.5" hidden="1">
      <c r="B127" s="4">
        <v>3</v>
      </c>
      <c r="C127" s="77" t="s">
        <v>250</v>
      </c>
      <c r="D127" s="78"/>
      <c r="E127" s="78"/>
      <c r="F127" s="79"/>
      <c r="G127" s="3"/>
      <c r="H127" s="75"/>
      <c r="I127" s="76"/>
      <c r="J127" s="3"/>
      <c r="K127" s="6"/>
      <c r="L127" s="6"/>
    </row>
    <row r="128" spans="2:12" ht="20.25" customHeight="1" hidden="1">
      <c r="B128" s="3"/>
      <c r="C128" s="81" t="s">
        <v>223</v>
      </c>
      <c r="D128" s="82"/>
      <c r="E128" s="82"/>
      <c r="F128" s="83"/>
      <c r="G128" s="3" t="s">
        <v>0</v>
      </c>
      <c r="H128" s="75" t="s">
        <v>88</v>
      </c>
      <c r="I128" s="76"/>
      <c r="J128" s="34">
        <f>J124/J126</f>
        <v>1.81</v>
      </c>
      <c r="K128" s="31">
        <v>0</v>
      </c>
      <c r="L128" s="34">
        <f>L124/L126</f>
        <v>1.81</v>
      </c>
    </row>
    <row r="129" spans="2:12" ht="24.75" customHeight="1">
      <c r="B129" s="77" t="s">
        <v>362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9"/>
    </row>
    <row r="130" spans="2:12" ht="19.5" customHeight="1">
      <c r="B130" s="4">
        <v>1</v>
      </c>
      <c r="C130" s="77" t="s">
        <v>252</v>
      </c>
      <c r="D130" s="78"/>
      <c r="E130" s="78"/>
      <c r="F130" s="79"/>
      <c r="G130" s="3"/>
      <c r="H130" s="75"/>
      <c r="I130" s="76"/>
      <c r="J130" s="3"/>
      <c r="K130" s="31"/>
      <c r="L130" s="34"/>
    </row>
    <row r="131" spans="2:12" ht="21.75" customHeight="1" hidden="1">
      <c r="B131" s="4"/>
      <c r="C131" s="81" t="s">
        <v>308</v>
      </c>
      <c r="D131" s="82"/>
      <c r="E131" s="82"/>
      <c r="F131" s="83"/>
      <c r="G131" s="3" t="s">
        <v>309</v>
      </c>
      <c r="H131" s="75" t="s">
        <v>88</v>
      </c>
      <c r="I131" s="76"/>
      <c r="J131" s="53">
        <f>I51</f>
        <v>0</v>
      </c>
      <c r="K131" s="53">
        <f>J51</f>
        <v>0</v>
      </c>
      <c r="L131" s="26">
        <f>J131+K131</f>
        <v>0</v>
      </c>
    </row>
    <row r="132" spans="2:13" ht="33.75" customHeight="1">
      <c r="B132" s="4"/>
      <c r="C132" s="81" t="s">
        <v>90</v>
      </c>
      <c r="D132" s="82"/>
      <c r="E132" s="82"/>
      <c r="F132" s="83"/>
      <c r="G132" s="3" t="s">
        <v>0</v>
      </c>
      <c r="H132" s="75" t="s">
        <v>88</v>
      </c>
      <c r="I132" s="76"/>
      <c r="J132" s="53">
        <v>0</v>
      </c>
      <c r="K132" s="26">
        <v>420000</v>
      </c>
      <c r="L132" s="26">
        <f>J132+K132</f>
        <v>420000</v>
      </c>
      <c r="M132" s="20">
        <f>L132+L133</f>
        <v>0</v>
      </c>
    </row>
    <row r="133" spans="2:12" ht="33.75" customHeight="1" hidden="1">
      <c r="B133" s="3"/>
      <c r="C133" s="81" t="s">
        <v>91</v>
      </c>
      <c r="D133" s="82"/>
      <c r="E133" s="82"/>
      <c r="F133" s="83"/>
      <c r="G133" s="3" t="s">
        <v>0</v>
      </c>
      <c r="H133" s="75" t="s">
        <v>88</v>
      </c>
      <c r="I133" s="76"/>
      <c r="J133" s="53">
        <v>0</v>
      </c>
      <c r="K133" s="26">
        <f>J51-K132</f>
        <v>-420000</v>
      </c>
      <c r="L133" s="26">
        <f>J133+K133</f>
        <v>-420000</v>
      </c>
    </row>
    <row r="134" spans="2:12" ht="36" customHeight="1" hidden="1">
      <c r="B134" s="3"/>
      <c r="C134" s="81" t="s">
        <v>224</v>
      </c>
      <c r="D134" s="82"/>
      <c r="E134" s="82"/>
      <c r="F134" s="83"/>
      <c r="G134" s="3" t="s">
        <v>0</v>
      </c>
      <c r="H134" s="75" t="s">
        <v>88</v>
      </c>
      <c r="I134" s="76"/>
      <c r="J134" s="53">
        <f>I51</f>
        <v>0</v>
      </c>
      <c r="K134" s="26">
        <v>0</v>
      </c>
      <c r="L134" s="26">
        <f>J134+K134</f>
        <v>0</v>
      </c>
    </row>
    <row r="135" spans="2:12" ht="19.5" customHeight="1">
      <c r="B135" s="4">
        <v>2</v>
      </c>
      <c r="C135" s="77" t="s">
        <v>249</v>
      </c>
      <c r="D135" s="78"/>
      <c r="E135" s="78"/>
      <c r="F135" s="79"/>
      <c r="G135" s="3"/>
      <c r="H135" s="75"/>
      <c r="I135" s="76"/>
      <c r="J135" s="3"/>
      <c r="K135" s="34"/>
      <c r="L135" s="34"/>
    </row>
    <row r="136" spans="2:12" ht="33.75" customHeight="1">
      <c r="B136" s="3"/>
      <c r="C136" s="81" t="s">
        <v>92</v>
      </c>
      <c r="D136" s="82"/>
      <c r="E136" s="82"/>
      <c r="F136" s="83"/>
      <c r="G136" s="3" t="s">
        <v>44</v>
      </c>
      <c r="H136" s="75" t="s">
        <v>88</v>
      </c>
      <c r="I136" s="76"/>
      <c r="J136" s="47">
        <v>0</v>
      </c>
      <c r="K136" s="33">
        <v>21</v>
      </c>
      <c r="L136" s="33">
        <f>J136+K136</f>
        <v>21</v>
      </c>
    </row>
    <row r="137" spans="2:12" ht="37.5" customHeight="1" hidden="1">
      <c r="B137" s="3"/>
      <c r="C137" s="81" t="s">
        <v>93</v>
      </c>
      <c r="D137" s="82"/>
      <c r="E137" s="82"/>
      <c r="F137" s="83"/>
      <c r="G137" s="3" t="s">
        <v>44</v>
      </c>
      <c r="H137" s="75" t="s">
        <v>88</v>
      </c>
      <c r="I137" s="76"/>
      <c r="J137" s="47">
        <v>0</v>
      </c>
      <c r="K137" s="33"/>
      <c r="L137" s="33">
        <f>J137+K137</f>
        <v>0</v>
      </c>
    </row>
    <row r="138" spans="2:12" ht="24" customHeight="1">
      <c r="B138" s="4">
        <v>3</v>
      </c>
      <c r="C138" s="77" t="s">
        <v>250</v>
      </c>
      <c r="D138" s="78"/>
      <c r="E138" s="78"/>
      <c r="F138" s="79"/>
      <c r="G138" s="3"/>
      <c r="H138" s="75"/>
      <c r="I138" s="76"/>
      <c r="J138" s="3"/>
      <c r="K138" s="6"/>
      <c r="L138" s="6"/>
    </row>
    <row r="139" spans="2:12" ht="50.25" customHeight="1">
      <c r="B139" s="3"/>
      <c r="C139" s="81" t="s">
        <v>94</v>
      </c>
      <c r="D139" s="82"/>
      <c r="E139" s="82"/>
      <c r="F139" s="83"/>
      <c r="G139" s="3" t="s">
        <v>0</v>
      </c>
      <c r="H139" s="75" t="s">
        <v>88</v>
      </c>
      <c r="I139" s="76"/>
      <c r="J139" s="3">
        <v>0</v>
      </c>
      <c r="K139" s="31">
        <f>K132/K136</f>
        <v>20000</v>
      </c>
      <c r="L139" s="31">
        <f>J139+K139</f>
        <v>20000</v>
      </c>
    </row>
    <row r="140" spans="2:12" ht="42" customHeight="1" hidden="1">
      <c r="B140" s="3"/>
      <c r="C140" s="81" t="s">
        <v>95</v>
      </c>
      <c r="D140" s="82"/>
      <c r="E140" s="82"/>
      <c r="F140" s="83"/>
      <c r="G140" s="3" t="s">
        <v>0</v>
      </c>
      <c r="H140" s="75" t="s">
        <v>88</v>
      </c>
      <c r="I140" s="76"/>
      <c r="J140" s="3">
        <v>0</v>
      </c>
      <c r="K140" s="31" t="e">
        <f>K133/K137</f>
        <v>#DIV/0!</v>
      </c>
      <c r="L140" s="31" t="e">
        <f>J140+K140</f>
        <v>#DIV/0!</v>
      </c>
    </row>
    <row r="141" spans="2:12" ht="16.5">
      <c r="B141" s="4">
        <v>4</v>
      </c>
      <c r="C141" s="77" t="s">
        <v>251</v>
      </c>
      <c r="D141" s="78"/>
      <c r="E141" s="78"/>
      <c r="F141" s="79"/>
      <c r="G141" s="3"/>
      <c r="H141" s="75"/>
      <c r="I141" s="76"/>
      <c r="J141" s="3"/>
      <c r="K141" s="6"/>
      <c r="L141" s="5"/>
    </row>
    <row r="142" spans="2:12" ht="52.5" customHeight="1">
      <c r="B142" s="3"/>
      <c r="C142" s="81" t="s">
        <v>96</v>
      </c>
      <c r="D142" s="82"/>
      <c r="E142" s="82"/>
      <c r="F142" s="83"/>
      <c r="G142" s="3" t="s">
        <v>86</v>
      </c>
      <c r="H142" s="75" t="s">
        <v>82</v>
      </c>
      <c r="I142" s="76"/>
      <c r="J142" s="41">
        <v>0</v>
      </c>
      <c r="K142" s="42">
        <v>1</v>
      </c>
      <c r="L142" s="42">
        <f>J142+K142</f>
        <v>1</v>
      </c>
    </row>
    <row r="143" spans="2:12" ht="37.5" customHeight="1" hidden="1">
      <c r="B143" s="3"/>
      <c r="C143" s="81" t="s">
        <v>97</v>
      </c>
      <c r="D143" s="82"/>
      <c r="E143" s="82"/>
      <c r="F143" s="83"/>
      <c r="G143" s="6" t="s">
        <v>86</v>
      </c>
      <c r="H143" s="75" t="s">
        <v>82</v>
      </c>
      <c r="I143" s="76"/>
      <c r="J143" s="42">
        <v>0</v>
      </c>
      <c r="K143" s="42">
        <v>1</v>
      </c>
      <c r="L143" s="42">
        <f>J143+K143</f>
        <v>1</v>
      </c>
    </row>
    <row r="145" ht="71.25" customHeight="1"/>
    <row r="146" spans="2:12" ht="17.25">
      <c r="B146" s="111" t="s">
        <v>47</v>
      </c>
      <c r="C146" s="111"/>
      <c r="D146" s="111"/>
      <c r="E146" s="111"/>
      <c r="F146" s="111"/>
      <c r="G146" s="35"/>
      <c r="H146" s="35"/>
      <c r="I146" s="36"/>
      <c r="J146" s="36"/>
      <c r="K146" s="35"/>
      <c r="L146" s="37" t="s">
        <v>48</v>
      </c>
    </row>
    <row r="147" spans="2:12" ht="16.5">
      <c r="B147" s="12"/>
      <c r="C147" s="12"/>
      <c r="D147" s="12"/>
      <c r="E147" s="12"/>
      <c r="F147" s="12"/>
      <c r="G147" s="2"/>
      <c r="H147" s="2"/>
      <c r="I147" s="110" t="s">
        <v>66</v>
      </c>
      <c r="J147" s="110"/>
      <c r="K147" s="2"/>
      <c r="L147" s="38" t="s">
        <v>68</v>
      </c>
    </row>
    <row r="148" spans="2:12" ht="54.75" customHeight="1">
      <c r="B148" s="12"/>
      <c r="C148" s="12"/>
      <c r="D148" s="12"/>
      <c r="E148" s="12"/>
      <c r="F148" s="12"/>
      <c r="G148" s="2"/>
      <c r="H148" s="2"/>
      <c r="I148" s="2"/>
      <c r="J148" s="2"/>
      <c r="K148" s="2"/>
      <c r="L148" s="39"/>
    </row>
    <row r="149" spans="2:12" ht="16.5">
      <c r="B149" s="86" t="s">
        <v>41</v>
      </c>
      <c r="C149" s="86"/>
      <c r="D149" s="86"/>
      <c r="E149" s="86"/>
      <c r="F149" s="86"/>
      <c r="G149" s="2"/>
      <c r="H149" s="2"/>
      <c r="I149" s="2"/>
      <c r="J149" s="2"/>
      <c r="K149" s="2"/>
      <c r="L149" s="39"/>
    </row>
    <row r="150" spans="2:12" ht="17.25">
      <c r="B150" s="111" t="s">
        <v>16</v>
      </c>
      <c r="C150" s="111"/>
      <c r="D150" s="111"/>
      <c r="E150" s="111"/>
      <c r="F150" s="111"/>
      <c r="G150" s="35"/>
      <c r="H150" s="35"/>
      <c r="I150" s="36"/>
      <c r="J150" s="36"/>
      <c r="K150" s="35"/>
      <c r="L150" s="37" t="s">
        <v>15</v>
      </c>
    </row>
    <row r="151" spans="7:12" ht="16.5">
      <c r="G151" s="2"/>
      <c r="H151" s="2"/>
      <c r="I151" s="110" t="s">
        <v>66</v>
      </c>
      <c r="J151" s="110"/>
      <c r="K151" s="2"/>
      <c r="L151" s="38" t="s">
        <v>68</v>
      </c>
    </row>
  </sheetData>
  <sheetProtection/>
  <mergeCells count="234">
    <mergeCell ref="C90:F90"/>
    <mergeCell ref="H90:I90"/>
    <mergeCell ref="C110:F110"/>
    <mergeCell ref="H110:I110"/>
    <mergeCell ref="C131:F131"/>
    <mergeCell ref="H131:I131"/>
    <mergeCell ref="H100:I100"/>
    <mergeCell ref="C97:F97"/>
    <mergeCell ref="C98:F98"/>
    <mergeCell ref="B99:L99"/>
    <mergeCell ref="B23:D23"/>
    <mergeCell ref="B59:I59"/>
    <mergeCell ref="C67:F67"/>
    <mergeCell ref="H67:I67"/>
    <mergeCell ref="D38:L38"/>
    <mergeCell ref="D39:L39"/>
    <mergeCell ref="B52:H52"/>
    <mergeCell ref="E64:F64"/>
    <mergeCell ref="D49:H49"/>
    <mergeCell ref="H63:I63"/>
    <mergeCell ref="H73:I73"/>
    <mergeCell ref="C72:F72"/>
    <mergeCell ref="C73:F73"/>
    <mergeCell ref="C74:F74"/>
    <mergeCell ref="B88:L88"/>
    <mergeCell ref="H96:I96"/>
    <mergeCell ref="C92:F92"/>
    <mergeCell ref="C93:F93"/>
    <mergeCell ref="C81:F81"/>
    <mergeCell ref="H81:I81"/>
    <mergeCell ref="H94:I94"/>
    <mergeCell ref="H95:I95"/>
    <mergeCell ref="C96:F96"/>
    <mergeCell ref="H82:I82"/>
    <mergeCell ref="C82:F82"/>
    <mergeCell ref="C85:F85"/>
    <mergeCell ref="H89:I89"/>
    <mergeCell ref="H86:I86"/>
    <mergeCell ref="H87:I87"/>
    <mergeCell ref="H84:I84"/>
    <mergeCell ref="C103:F103"/>
    <mergeCell ref="H103:I103"/>
    <mergeCell ref="B79:L79"/>
    <mergeCell ref="H74:I74"/>
    <mergeCell ref="H85:I85"/>
    <mergeCell ref="H75:I75"/>
    <mergeCell ref="H76:I76"/>
    <mergeCell ref="H80:I80"/>
    <mergeCell ref="C75:F75"/>
    <mergeCell ref="H77:I77"/>
    <mergeCell ref="C102:F102"/>
    <mergeCell ref="H102:I102"/>
    <mergeCell ref="C89:F89"/>
    <mergeCell ref="C91:F91"/>
    <mergeCell ref="C95:F95"/>
    <mergeCell ref="C100:F100"/>
    <mergeCell ref="H98:I98"/>
    <mergeCell ref="H97:I97"/>
    <mergeCell ref="C94:F94"/>
    <mergeCell ref="H91:I91"/>
    <mergeCell ref="H83:I83"/>
    <mergeCell ref="H78:I78"/>
    <mergeCell ref="B33:L33"/>
    <mergeCell ref="H69:I69"/>
    <mergeCell ref="B47:C47"/>
    <mergeCell ref="C101:F101"/>
    <mergeCell ref="H101:I101"/>
    <mergeCell ref="C84:F84"/>
    <mergeCell ref="H93:I93"/>
    <mergeCell ref="H92:I92"/>
    <mergeCell ref="H71:I71"/>
    <mergeCell ref="H72:I72"/>
    <mergeCell ref="J1:L1"/>
    <mergeCell ref="J2:L2"/>
    <mergeCell ref="J3:L3"/>
    <mergeCell ref="J4:L4"/>
    <mergeCell ref="H70:I70"/>
    <mergeCell ref="H22:I22"/>
    <mergeCell ref="K22:L22"/>
    <mergeCell ref="B55:I55"/>
    <mergeCell ref="H68:I68"/>
    <mergeCell ref="B56:I56"/>
    <mergeCell ref="B57:I57"/>
    <mergeCell ref="B58:I58"/>
    <mergeCell ref="J5:L5"/>
    <mergeCell ref="J6:L6"/>
    <mergeCell ref="J7:L7"/>
    <mergeCell ref="J11:L11"/>
    <mergeCell ref="J8:L8"/>
    <mergeCell ref="J9:L9"/>
    <mergeCell ref="J10:L10"/>
    <mergeCell ref="B42:L42"/>
    <mergeCell ref="D47:H47"/>
    <mergeCell ref="B38:C38"/>
    <mergeCell ref="B39:C39"/>
    <mergeCell ref="B65:L65"/>
    <mergeCell ref="H62:I62"/>
    <mergeCell ref="D48:H48"/>
    <mergeCell ref="C62:F62"/>
    <mergeCell ref="C63:F63"/>
    <mergeCell ref="B48:C48"/>
    <mergeCell ref="B53:L53"/>
    <mergeCell ref="A13:L13"/>
    <mergeCell ref="B30:L30"/>
    <mergeCell ref="B25:L25"/>
    <mergeCell ref="B26:L26"/>
    <mergeCell ref="B27:L27"/>
    <mergeCell ref="B28:L28"/>
    <mergeCell ref="A14:L14"/>
    <mergeCell ref="E20:L20"/>
    <mergeCell ref="D16:L16"/>
    <mergeCell ref="D17:L17"/>
    <mergeCell ref="E21:L21"/>
    <mergeCell ref="D18:L18"/>
    <mergeCell ref="D19:L19"/>
    <mergeCell ref="B32:L32"/>
    <mergeCell ref="B24:L24"/>
    <mergeCell ref="B31:L31"/>
    <mergeCell ref="B29:L29"/>
    <mergeCell ref="B22:F22"/>
    <mergeCell ref="C68:F68"/>
    <mergeCell ref="D44:H44"/>
    <mergeCell ref="D45:H45"/>
    <mergeCell ref="B44:C44"/>
    <mergeCell ref="B45:C45"/>
    <mergeCell ref="B49:C49"/>
    <mergeCell ref="B60:L60"/>
    <mergeCell ref="H66:I66"/>
    <mergeCell ref="C66:F66"/>
    <mergeCell ref="D51:H51"/>
    <mergeCell ref="C69:F69"/>
    <mergeCell ref="C76:F76"/>
    <mergeCell ref="C77:F77"/>
    <mergeCell ref="C71:F71"/>
    <mergeCell ref="C70:F70"/>
    <mergeCell ref="C83:F83"/>
    <mergeCell ref="C78:F78"/>
    <mergeCell ref="C80:F80"/>
    <mergeCell ref="M31:AA31"/>
    <mergeCell ref="B37:C37"/>
    <mergeCell ref="D37:L37"/>
    <mergeCell ref="D35:L35"/>
    <mergeCell ref="D36:L36"/>
    <mergeCell ref="B51:C51"/>
    <mergeCell ref="B35:C35"/>
    <mergeCell ref="B36:C36"/>
    <mergeCell ref="B46:C46"/>
    <mergeCell ref="D46:H46"/>
    <mergeCell ref="C125:F125"/>
    <mergeCell ref="H125:I125"/>
    <mergeCell ref="C104:F104"/>
    <mergeCell ref="H104:I104"/>
    <mergeCell ref="C126:F126"/>
    <mergeCell ref="H126:I126"/>
    <mergeCell ref="C106:F106"/>
    <mergeCell ref="H106:I106"/>
    <mergeCell ref="C124:F124"/>
    <mergeCell ref="H124:I124"/>
    <mergeCell ref="H109:I109"/>
    <mergeCell ref="B122:L122"/>
    <mergeCell ref="C107:F107"/>
    <mergeCell ref="H107:I107"/>
    <mergeCell ref="H112:I112"/>
    <mergeCell ref="C109:F109"/>
    <mergeCell ref="C121:F121"/>
    <mergeCell ref="H121:I121"/>
    <mergeCell ref="C115:F115"/>
    <mergeCell ref="H115:I115"/>
    <mergeCell ref="C123:F123"/>
    <mergeCell ref="H123:I123"/>
    <mergeCell ref="D50:H50"/>
    <mergeCell ref="C113:F113"/>
    <mergeCell ref="H113:I113"/>
    <mergeCell ref="C114:F114"/>
    <mergeCell ref="H114:I114"/>
    <mergeCell ref="C111:F111"/>
    <mergeCell ref="H111:I111"/>
    <mergeCell ref="C112:F112"/>
    <mergeCell ref="B108:L108"/>
    <mergeCell ref="B40:C40"/>
    <mergeCell ref="D40:L40"/>
    <mergeCell ref="B41:C41"/>
    <mergeCell ref="D41:L41"/>
    <mergeCell ref="B50:C50"/>
    <mergeCell ref="C105:F105"/>
    <mergeCell ref="H105:I105"/>
    <mergeCell ref="C86:F86"/>
    <mergeCell ref="C87:F87"/>
    <mergeCell ref="C119:F119"/>
    <mergeCell ref="H119:I119"/>
    <mergeCell ref="C120:F120"/>
    <mergeCell ref="H120:I120"/>
    <mergeCell ref="H116:I116"/>
    <mergeCell ref="H117:I117"/>
    <mergeCell ref="C118:F118"/>
    <mergeCell ref="H118:I118"/>
    <mergeCell ref="C116:F116"/>
    <mergeCell ref="C117:F117"/>
    <mergeCell ref="C132:F132"/>
    <mergeCell ref="H132:I132"/>
    <mergeCell ref="C130:F130"/>
    <mergeCell ref="H130:I130"/>
    <mergeCell ref="B129:L129"/>
    <mergeCell ref="C127:F127"/>
    <mergeCell ref="H127:I127"/>
    <mergeCell ref="C128:F128"/>
    <mergeCell ref="H128:I128"/>
    <mergeCell ref="C133:F133"/>
    <mergeCell ref="H133:I133"/>
    <mergeCell ref="C135:F135"/>
    <mergeCell ref="H135:I135"/>
    <mergeCell ref="C134:F134"/>
    <mergeCell ref="H134:I134"/>
    <mergeCell ref="C137:F137"/>
    <mergeCell ref="H137:I137"/>
    <mergeCell ref="C138:F138"/>
    <mergeCell ref="H138:I138"/>
    <mergeCell ref="C136:F136"/>
    <mergeCell ref="H136:I136"/>
    <mergeCell ref="C140:F140"/>
    <mergeCell ref="H140:I140"/>
    <mergeCell ref="C141:F141"/>
    <mergeCell ref="H141:I141"/>
    <mergeCell ref="C139:F139"/>
    <mergeCell ref="H139:I139"/>
    <mergeCell ref="I151:J151"/>
    <mergeCell ref="B146:F146"/>
    <mergeCell ref="I147:J147"/>
    <mergeCell ref="B149:F149"/>
    <mergeCell ref="B150:F150"/>
    <mergeCell ref="C142:F142"/>
    <mergeCell ref="H142:I142"/>
    <mergeCell ref="C143:F143"/>
    <mergeCell ref="H143:I143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56"/>
  <sheetViews>
    <sheetView view="pageBreakPreview" zoomScale="70" zoomScaleNormal="60" zoomScaleSheetLayoutView="70" zoomScalePageLayoutView="0" workbookViewId="0" topLeftCell="A142">
      <selection activeCell="C146" sqref="C146:F148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26.28125" style="12" customWidth="1"/>
    <col min="14" max="14" width="14.7109375" style="11" bestFit="1" customWidth="1"/>
    <col min="15" max="16384" width="9.140625" style="11" customWidth="1"/>
  </cols>
  <sheetData>
    <row r="1" spans="9:12" ht="17.25" customHeight="1">
      <c r="I1" s="7"/>
      <c r="J1" s="106" t="s">
        <v>19</v>
      </c>
      <c r="K1" s="106"/>
      <c r="L1" s="106"/>
    </row>
    <row r="2" spans="9:12" ht="16.5" customHeight="1">
      <c r="I2" s="7"/>
      <c r="J2" s="106" t="s">
        <v>17</v>
      </c>
      <c r="K2" s="106"/>
      <c r="L2" s="106"/>
    </row>
    <row r="3" spans="6:12" ht="13.5" customHeight="1">
      <c r="F3" s="12"/>
      <c r="G3" s="12"/>
      <c r="H3" s="12"/>
      <c r="I3" s="7"/>
      <c r="J3" s="106" t="s">
        <v>49</v>
      </c>
      <c r="K3" s="106"/>
      <c r="L3" s="106"/>
    </row>
    <row r="4" spans="9:12" ht="20.25" customHeight="1">
      <c r="I4" s="8"/>
      <c r="J4" s="107" t="s">
        <v>19</v>
      </c>
      <c r="K4" s="107"/>
      <c r="L4" s="107"/>
    </row>
    <row r="5" spans="6:12" ht="20.25" customHeight="1">
      <c r="F5" s="1"/>
      <c r="G5" s="1"/>
      <c r="H5" s="1"/>
      <c r="I5" s="7"/>
      <c r="J5" s="107" t="s">
        <v>248</v>
      </c>
      <c r="K5" s="107"/>
      <c r="L5" s="107"/>
    </row>
    <row r="6" spans="6:12" ht="15" customHeight="1">
      <c r="F6" s="1"/>
      <c r="G6" s="1"/>
      <c r="H6" s="1"/>
      <c r="I6" s="7"/>
      <c r="J6" s="108" t="s">
        <v>46</v>
      </c>
      <c r="K6" s="108"/>
      <c r="L6" s="108"/>
    </row>
    <row r="7" spans="6:12" ht="15" customHeight="1">
      <c r="F7" s="1"/>
      <c r="G7" s="1"/>
      <c r="H7" s="1"/>
      <c r="I7" s="9"/>
      <c r="J7" s="109" t="s">
        <v>50</v>
      </c>
      <c r="K7" s="109"/>
      <c r="L7" s="109"/>
    </row>
    <row r="8" spans="6:12" ht="13.5" customHeight="1">
      <c r="F8" s="1"/>
      <c r="G8" s="1"/>
      <c r="H8" s="1"/>
      <c r="I8" s="8"/>
      <c r="J8" s="107" t="s">
        <v>62</v>
      </c>
      <c r="K8" s="107"/>
      <c r="L8" s="107"/>
    </row>
    <row r="9" spans="6:12" ht="15.75" customHeight="1">
      <c r="F9" s="2"/>
      <c r="G9" s="2"/>
      <c r="H9" s="2"/>
      <c r="I9" s="7"/>
      <c r="J9" s="108" t="s">
        <v>18</v>
      </c>
      <c r="K9" s="108"/>
      <c r="L9" s="108"/>
    </row>
    <row r="10" spans="6:12" ht="15" customHeight="1">
      <c r="F10" s="2"/>
      <c r="G10" s="2"/>
      <c r="H10" s="2"/>
      <c r="I10" s="9"/>
      <c r="J10" s="109" t="s">
        <v>51</v>
      </c>
      <c r="K10" s="109"/>
      <c r="L10" s="109"/>
    </row>
    <row r="11" spans="9:12" ht="26.25" customHeight="1">
      <c r="I11" s="8"/>
      <c r="J11" s="107" t="s">
        <v>67</v>
      </c>
      <c r="K11" s="107"/>
      <c r="L11" s="107"/>
    </row>
    <row r="12" ht="15" customHeight="1"/>
    <row r="13" spans="1:12" ht="15" customHeight="1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20.25" customHeight="1">
      <c r="A14" s="104" t="s">
        <v>52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ht="9" customHeight="1"/>
    <row r="16" spans="1:12" ht="21.75" customHeight="1">
      <c r="A16" s="13" t="s">
        <v>21</v>
      </c>
      <c r="B16" s="14" t="s">
        <v>11</v>
      </c>
      <c r="C16" s="15"/>
      <c r="D16" s="97" t="s">
        <v>45</v>
      </c>
      <c r="E16" s="97"/>
      <c r="F16" s="97"/>
      <c r="G16" s="97"/>
      <c r="H16" s="97"/>
      <c r="I16" s="97"/>
      <c r="J16" s="97"/>
      <c r="K16" s="97"/>
      <c r="L16" s="97"/>
    </row>
    <row r="17" spans="1:12" ht="9.75" customHeight="1">
      <c r="A17" s="13"/>
      <c r="B17" s="68" t="s">
        <v>238</v>
      </c>
      <c r="D17" s="98" t="s">
        <v>24</v>
      </c>
      <c r="E17" s="98"/>
      <c r="F17" s="98"/>
      <c r="G17" s="98"/>
      <c r="H17" s="98"/>
      <c r="I17" s="98"/>
      <c r="J17" s="98"/>
      <c r="K17" s="98"/>
      <c r="L17" s="98"/>
    </row>
    <row r="18" spans="1:12" ht="22.5" customHeight="1">
      <c r="A18" s="13" t="s">
        <v>22</v>
      </c>
      <c r="B18" s="14" t="s">
        <v>7</v>
      </c>
      <c r="C18" s="15"/>
      <c r="D18" s="97" t="s">
        <v>45</v>
      </c>
      <c r="E18" s="97"/>
      <c r="F18" s="97"/>
      <c r="G18" s="97"/>
      <c r="H18" s="97"/>
      <c r="I18" s="97"/>
      <c r="J18" s="97"/>
      <c r="K18" s="97"/>
      <c r="L18" s="97"/>
    </row>
    <row r="19" spans="1:12" ht="10.5" customHeight="1">
      <c r="A19" s="13"/>
      <c r="B19" s="68" t="s">
        <v>238</v>
      </c>
      <c r="D19" s="98" t="s">
        <v>25</v>
      </c>
      <c r="E19" s="98"/>
      <c r="F19" s="98"/>
      <c r="G19" s="98"/>
      <c r="H19" s="98"/>
      <c r="I19" s="98"/>
      <c r="J19" s="98"/>
      <c r="K19" s="98"/>
      <c r="L19" s="98"/>
    </row>
    <row r="20" spans="1:12" ht="21" customHeight="1">
      <c r="A20" s="13" t="s">
        <v>23</v>
      </c>
      <c r="B20" s="14" t="s">
        <v>326</v>
      </c>
      <c r="C20" s="15"/>
      <c r="D20" s="14" t="s">
        <v>155</v>
      </c>
      <c r="E20" s="97" t="s">
        <v>327</v>
      </c>
      <c r="F20" s="97"/>
      <c r="G20" s="97"/>
      <c r="H20" s="97"/>
      <c r="I20" s="97"/>
      <c r="J20" s="97"/>
      <c r="K20" s="97"/>
      <c r="L20" s="97"/>
    </row>
    <row r="21" spans="1:12" ht="10.5" customHeight="1">
      <c r="A21" s="13"/>
      <c r="B21" s="68" t="s">
        <v>238</v>
      </c>
      <c r="D21" s="16" t="s">
        <v>26</v>
      </c>
      <c r="E21" s="101" t="s">
        <v>27</v>
      </c>
      <c r="F21" s="101"/>
      <c r="G21" s="101"/>
      <c r="H21" s="101"/>
      <c r="I21" s="101"/>
      <c r="J21" s="101"/>
      <c r="K21" s="101"/>
      <c r="L21" s="101"/>
    </row>
    <row r="22" spans="1:12" ht="25.5" customHeight="1">
      <c r="A22" s="13" t="s">
        <v>28</v>
      </c>
      <c r="B22" s="86" t="s">
        <v>240</v>
      </c>
      <c r="C22" s="86"/>
      <c r="D22" s="86"/>
      <c r="E22" s="86"/>
      <c r="F22" s="86"/>
      <c r="G22" s="65">
        <f>J22+B23</f>
        <v>76432652.53999999</v>
      </c>
      <c r="H22" s="86" t="s">
        <v>241</v>
      </c>
      <c r="I22" s="86"/>
      <c r="J22" s="65">
        <f>40485019-70000</f>
        <v>40415019</v>
      </c>
      <c r="K22" s="103" t="s">
        <v>242</v>
      </c>
      <c r="L22" s="103"/>
    </row>
    <row r="23" spans="2:13" ht="15.75" customHeight="1">
      <c r="B23" s="102">
        <f>37164810-1147176.46</f>
        <v>36017633.54</v>
      </c>
      <c r="C23" s="102"/>
      <c r="D23" s="102"/>
      <c r="E23" s="15" t="s">
        <v>239</v>
      </c>
      <c r="I23" s="17"/>
      <c r="J23" s="17"/>
      <c r="K23" s="18"/>
      <c r="L23" s="19"/>
      <c r="M23" s="20"/>
    </row>
    <row r="24" spans="1:12" ht="29.25" customHeight="1">
      <c r="A24" s="15" t="s">
        <v>29</v>
      </c>
      <c r="B24" s="86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8" customHeight="1">
      <c r="A25" s="15"/>
      <c r="B25" s="93" t="s">
        <v>5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7.25" customHeight="1">
      <c r="A26" s="15"/>
      <c r="B26" s="93" t="s">
        <v>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34.5" customHeight="1">
      <c r="A27" s="15"/>
      <c r="B27" s="93" t="s">
        <v>359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34.5" customHeight="1">
      <c r="A28" s="15"/>
      <c r="B28" s="93" t="s">
        <v>360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34.5" customHeight="1">
      <c r="A29" s="15"/>
      <c r="B29" s="93" t="s">
        <v>244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2" ht="19.5" customHeight="1">
      <c r="A30" s="15"/>
      <c r="B30" s="93" t="s">
        <v>253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3" ht="33" customHeight="1">
      <c r="A31" s="15"/>
      <c r="B31" s="93" t="s">
        <v>355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21"/>
    </row>
    <row r="32" spans="1:27" ht="18.75" customHeight="1">
      <c r="A32" s="15" t="s">
        <v>31</v>
      </c>
      <c r="B32" s="86" t="s">
        <v>32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2:12" ht="17.25" customHeight="1">
      <c r="B33" s="100" t="s">
        <v>298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1:12" ht="18.75" customHeight="1">
      <c r="A34" s="15" t="s">
        <v>33</v>
      </c>
      <c r="B34" s="86" t="s">
        <v>55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ht="8.25" customHeight="1"/>
    <row r="36" spans="2:12" ht="17.25" customHeight="1">
      <c r="B36" s="80" t="s">
        <v>34</v>
      </c>
      <c r="C36" s="80"/>
      <c r="D36" s="80" t="s">
        <v>53</v>
      </c>
      <c r="E36" s="80"/>
      <c r="F36" s="80"/>
      <c r="G36" s="80"/>
      <c r="H36" s="80"/>
      <c r="I36" s="80"/>
      <c r="J36" s="80"/>
      <c r="K36" s="80"/>
      <c r="L36" s="80"/>
    </row>
    <row r="37" spans="2:12" ht="16.5" customHeight="1" hidden="1">
      <c r="B37" s="94">
        <v>1</v>
      </c>
      <c r="C37" s="94"/>
      <c r="D37" s="95" t="s">
        <v>164</v>
      </c>
      <c r="E37" s="95"/>
      <c r="F37" s="95"/>
      <c r="G37" s="95"/>
      <c r="H37" s="95"/>
      <c r="I37" s="95"/>
      <c r="J37" s="95"/>
      <c r="K37" s="95"/>
      <c r="L37" s="95"/>
    </row>
    <row r="38" spans="2:12" ht="18.75" customHeight="1" hidden="1">
      <c r="B38" s="94">
        <v>2</v>
      </c>
      <c r="C38" s="94"/>
      <c r="D38" s="95" t="s">
        <v>165</v>
      </c>
      <c r="E38" s="95"/>
      <c r="F38" s="95"/>
      <c r="G38" s="95"/>
      <c r="H38" s="95"/>
      <c r="I38" s="95"/>
      <c r="J38" s="95"/>
      <c r="K38" s="95"/>
      <c r="L38" s="95"/>
    </row>
    <row r="39" spans="2:12" ht="18.75" customHeight="1" hidden="1">
      <c r="B39" s="94">
        <v>3</v>
      </c>
      <c r="C39" s="94"/>
      <c r="D39" s="95" t="s">
        <v>166</v>
      </c>
      <c r="E39" s="95"/>
      <c r="F39" s="95"/>
      <c r="G39" s="95"/>
      <c r="H39" s="95"/>
      <c r="I39" s="95"/>
      <c r="J39" s="95"/>
      <c r="K39" s="95"/>
      <c r="L39" s="95"/>
    </row>
    <row r="40" spans="2:12" ht="18.75" customHeight="1" hidden="1">
      <c r="B40" s="94">
        <v>5</v>
      </c>
      <c r="C40" s="94"/>
      <c r="D40" s="95" t="s">
        <v>234</v>
      </c>
      <c r="E40" s="95"/>
      <c r="F40" s="95"/>
      <c r="G40" s="95"/>
      <c r="H40" s="95"/>
      <c r="I40" s="95"/>
      <c r="J40" s="95"/>
      <c r="K40" s="95"/>
      <c r="L40" s="95"/>
    </row>
    <row r="41" spans="2:12" ht="21" customHeight="1">
      <c r="B41" s="94">
        <v>1</v>
      </c>
      <c r="C41" s="94"/>
      <c r="D41" s="95" t="s">
        <v>328</v>
      </c>
      <c r="E41" s="95"/>
      <c r="F41" s="95"/>
      <c r="G41" s="95"/>
      <c r="H41" s="95"/>
      <c r="I41" s="95"/>
      <c r="J41" s="95"/>
      <c r="K41" s="95"/>
      <c r="L41" s="95"/>
    </row>
    <row r="42" spans="2:12" ht="18.75" customHeight="1">
      <c r="B42" s="94">
        <v>2</v>
      </c>
      <c r="C42" s="94"/>
      <c r="D42" s="95" t="s">
        <v>329</v>
      </c>
      <c r="E42" s="95"/>
      <c r="F42" s="95"/>
      <c r="G42" s="95"/>
      <c r="H42" s="95"/>
      <c r="I42" s="95"/>
      <c r="J42" s="95"/>
      <c r="K42" s="95"/>
      <c r="L42" s="95"/>
    </row>
    <row r="43" spans="1:12" ht="22.5" customHeight="1">
      <c r="A43" s="15" t="s">
        <v>35</v>
      </c>
      <c r="B43" s="86" t="s">
        <v>54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ht="15" customHeight="1">
      <c r="L44" s="22" t="s">
        <v>0</v>
      </c>
    </row>
    <row r="45" spans="1:14" ht="32.25" customHeight="1">
      <c r="A45" s="23"/>
      <c r="B45" s="80" t="s">
        <v>34</v>
      </c>
      <c r="C45" s="80"/>
      <c r="D45" s="87" t="s">
        <v>56</v>
      </c>
      <c r="E45" s="88"/>
      <c r="F45" s="88"/>
      <c r="G45" s="88"/>
      <c r="H45" s="89"/>
      <c r="I45" s="5" t="s">
        <v>36</v>
      </c>
      <c r="J45" s="5" t="s">
        <v>37</v>
      </c>
      <c r="K45" s="10" t="s">
        <v>57</v>
      </c>
      <c r="L45" s="5" t="s">
        <v>58</v>
      </c>
      <c r="M45" s="12">
        <v>42665913</v>
      </c>
      <c r="N45" s="59">
        <f>M45-M47</f>
        <v>42665913</v>
      </c>
    </row>
    <row r="46" spans="2:12" ht="8.25" customHeight="1">
      <c r="B46" s="96">
        <v>1</v>
      </c>
      <c r="C46" s="96"/>
      <c r="D46" s="90">
        <v>2</v>
      </c>
      <c r="E46" s="91"/>
      <c r="F46" s="91"/>
      <c r="G46" s="91"/>
      <c r="H46" s="92"/>
      <c r="I46" s="25">
        <v>3</v>
      </c>
      <c r="J46" s="25">
        <v>4</v>
      </c>
      <c r="K46" s="25">
        <v>5</v>
      </c>
      <c r="L46" s="25">
        <v>6</v>
      </c>
    </row>
    <row r="47" spans="2:14" ht="32.25" customHeight="1" hidden="1">
      <c r="B47" s="94">
        <v>1</v>
      </c>
      <c r="C47" s="94"/>
      <c r="D47" s="81" t="s">
        <v>299</v>
      </c>
      <c r="E47" s="82"/>
      <c r="F47" s="82"/>
      <c r="G47" s="82"/>
      <c r="H47" s="83"/>
      <c r="I47" s="43"/>
      <c r="J47" s="43"/>
      <c r="K47" s="44">
        <v>0</v>
      </c>
      <c r="L47" s="43">
        <f aca="true" t="shared" si="0" ref="L47:L53">I47+J47</f>
        <v>0</v>
      </c>
      <c r="M47" s="58">
        <f>I47+I48+I49</f>
        <v>0</v>
      </c>
      <c r="N47" s="11">
        <v>3773675</v>
      </c>
    </row>
    <row r="48" spans="2:12" ht="18" customHeight="1" hidden="1">
      <c r="B48" s="94">
        <v>2</v>
      </c>
      <c r="C48" s="94"/>
      <c r="D48" s="81" t="s">
        <v>300</v>
      </c>
      <c r="E48" s="82"/>
      <c r="F48" s="82"/>
      <c r="G48" s="82"/>
      <c r="H48" s="83"/>
      <c r="I48" s="43"/>
      <c r="J48" s="43"/>
      <c r="K48" s="44">
        <v>0</v>
      </c>
      <c r="L48" s="43">
        <f t="shared" si="0"/>
        <v>0</v>
      </c>
    </row>
    <row r="49" spans="2:12" ht="17.25" customHeight="1" hidden="1">
      <c r="B49" s="94">
        <v>3</v>
      </c>
      <c r="C49" s="94"/>
      <c r="D49" s="81" t="s">
        <v>301</v>
      </c>
      <c r="E49" s="82"/>
      <c r="F49" s="82"/>
      <c r="G49" s="82"/>
      <c r="H49" s="83"/>
      <c r="I49" s="43"/>
      <c r="J49" s="43"/>
      <c r="K49" s="44">
        <v>0</v>
      </c>
      <c r="L49" s="43">
        <f t="shared" si="0"/>
        <v>0</v>
      </c>
    </row>
    <row r="50" spans="2:12" ht="16.5" customHeight="1" hidden="1">
      <c r="B50" s="94">
        <v>4</v>
      </c>
      <c r="C50" s="94"/>
      <c r="D50" s="81" t="s">
        <v>302</v>
      </c>
      <c r="E50" s="82"/>
      <c r="F50" s="82"/>
      <c r="G50" s="82"/>
      <c r="H50" s="83"/>
      <c r="I50" s="43"/>
      <c r="J50" s="43"/>
      <c r="K50" s="44">
        <v>0</v>
      </c>
      <c r="L50" s="43">
        <f t="shared" si="0"/>
        <v>0</v>
      </c>
    </row>
    <row r="51" spans="2:12" ht="31.5" customHeight="1">
      <c r="B51" s="94">
        <v>1</v>
      </c>
      <c r="C51" s="94"/>
      <c r="D51" s="81" t="s">
        <v>303</v>
      </c>
      <c r="E51" s="82"/>
      <c r="F51" s="82"/>
      <c r="G51" s="82"/>
      <c r="H51" s="83"/>
      <c r="I51" s="43">
        <v>323990</v>
      </c>
      <c r="J51" s="43">
        <v>0</v>
      </c>
      <c r="K51" s="44">
        <v>0</v>
      </c>
      <c r="L51" s="43">
        <f t="shared" si="0"/>
        <v>323990</v>
      </c>
    </row>
    <row r="52" spans="2:12" ht="18" customHeight="1">
      <c r="B52" s="94">
        <v>2</v>
      </c>
      <c r="C52" s="94"/>
      <c r="D52" s="81" t="s">
        <v>304</v>
      </c>
      <c r="E52" s="82"/>
      <c r="F52" s="82"/>
      <c r="G52" s="82"/>
      <c r="H52" s="83"/>
      <c r="I52" s="43">
        <f>40485019-I51-70000</f>
        <v>40091029</v>
      </c>
      <c r="J52" s="43">
        <f>37164810+2214055.54-3361232</f>
        <v>36017633.54</v>
      </c>
      <c r="K52" s="44">
        <f>J52</f>
        <v>36017633.54</v>
      </c>
      <c r="L52" s="43">
        <f t="shared" si="0"/>
        <v>76108662.53999999</v>
      </c>
    </row>
    <row r="53" spans="2:12" ht="21.75" customHeight="1">
      <c r="B53" s="72" t="s">
        <v>2</v>
      </c>
      <c r="C53" s="73"/>
      <c r="D53" s="73"/>
      <c r="E53" s="73"/>
      <c r="F53" s="73"/>
      <c r="G53" s="73"/>
      <c r="H53" s="74"/>
      <c r="I53" s="28">
        <f>SUM(I47:I52)</f>
        <v>40415019</v>
      </c>
      <c r="J53" s="28">
        <f>SUM(J47:J52)</f>
        <v>36017633.54</v>
      </c>
      <c r="K53" s="28">
        <f>SUM(K47:K52)</f>
        <v>36017633.54</v>
      </c>
      <c r="L53" s="28">
        <f t="shared" si="0"/>
        <v>76432652.53999999</v>
      </c>
    </row>
    <row r="54" spans="1:27" s="12" customFormat="1" ht="20.25" customHeight="1">
      <c r="A54" s="15" t="s">
        <v>38</v>
      </c>
      <c r="B54" s="86" t="s">
        <v>246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s="12" customFormat="1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22" t="s">
        <v>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12" customFormat="1" ht="24.75" customHeight="1">
      <c r="A56" s="11"/>
      <c r="B56" s="87" t="s">
        <v>63</v>
      </c>
      <c r="C56" s="88"/>
      <c r="D56" s="88"/>
      <c r="E56" s="88"/>
      <c r="F56" s="88"/>
      <c r="G56" s="88"/>
      <c r="H56" s="88"/>
      <c r="I56" s="89"/>
      <c r="J56" s="5" t="s">
        <v>36</v>
      </c>
      <c r="K56" s="5" t="s">
        <v>37</v>
      </c>
      <c r="L56" s="5" t="s">
        <v>58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12" customFormat="1" ht="7.5" customHeight="1">
      <c r="A57" s="11"/>
      <c r="B57" s="90">
        <v>1</v>
      </c>
      <c r="C57" s="91"/>
      <c r="D57" s="91"/>
      <c r="E57" s="91"/>
      <c r="F57" s="91"/>
      <c r="G57" s="91"/>
      <c r="H57" s="91"/>
      <c r="I57" s="92"/>
      <c r="J57" s="25">
        <v>2</v>
      </c>
      <c r="K57" s="25">
        <v>3</v>
      </c>
      <c r="L57" s="25">
        <v>4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s="12" customFormat="1" ht="24" customHeight="1">
      <c r="A58" s="11"/>
      <c r="B58" s="81" t="s">
        <v>71</v>
      </c>
      <c r="C58" s="82"/>
      <c r="D58" s="82"/>
      <c r="E58" s="82"/>
      <c r="F58" s="82"/>
      <c r="G58" s="82"/>
      <c r="H58" s="82"/>
      <c r="I58" s="83"/>
      <c r="J58" s="26">
        <v>323990</v>
      </c>
      <c r="K58" s="26">
        <f>37164810+2214055.54-3361232</f>
        <v>36017633.54</v>
      </c>
      <c r="L58" s="28">
        <f>J58+K58</f>
        <v>36341623.54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12" customFormat="1" ht="24" customHeight="1">
      <c r="A59" s="11"/>
      <c r="B59" s="81" t="s">
        <v>1</v>
      </c>
      <c r="C59" s="82"/>
      <c r="D59" s="82"/>
      <c r="E59" s="82"/>
      <c r="F59" s="82"/>
      <c r="G59" s="82"/>
      <c r="H59" s="82"/>
      <c r="I59" s="83"/>
      <c r="J59" s="26">
        <v>2025671</v>
      </c>
      <c r="K59" s="26">
        <v>0</v>
      </c>
      <c r="L59" s="28">
        <f>J59+K59</f>
        <v>2025671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s="12" customFormat="1" ht="23.25" customHeight="1">
      <c r="A60" s="11"/>
      <c r="B60" s="72" t="s">
        <v>2</v>
      </c>
      <c r="C60" s="73"/>
      <c r="D60" s="73"/>
      <c r="E60" s="73"/>
      <c r="F60" s="73"/>
      <c r="G60" s="73"/>
      <c r="H60" s="73"/>
      <c r="I60" s="74"/>
      <c r="J60" s="66">
        <f>SUM(J58:J59)</f>
        <v>2349661</v>
      </c>
      <c r="K60" s="66">
        <f>SUM(K58:K59)</f>
        <v>36017633.54</v>
      </c>
      <c r="L60" s="66">
        <f>SUM(L58:L59)</f>
        <v>38367294.54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s="12" customFormat="1" ht="23.25" customHeight="1">
      <c r="A61" s="15" t="s">
        <v>39</v>
      </c>
      <c r="B61" s="86" t="s">
        <v>64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12" customFormat="1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2" t="s">
        <v>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12" customFormat="1" ht="24.75" customHeight="1">
      <c r="A63" s="11"/>
      <c r="B63" s="4" t="s">
        <v>34</v>
      </c>
      <c r="C63" s="87" t="s">
        <v>65</v>
      </c>
      <c r="D63" s="88"/>
      <c r="E63" s="88"/>
      <c r="F63" s="89"/>
      <c r="G63" s="4" t="s">
        <v>40</v>
      </c>
      <c r="H63" s="87" t="s">
        <v>60</v>
      </c>
      <c r="I63" s="89"/>
      <c r="J63" s="5" t="s">
        <v>36</v>
      </c>
      <c r="K63" s="5" t="s">
        <v>37</v>
      </c>
      <c r="L63" s="5" t="s">
        <v>58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s="12" customFormat="1" ht="8.25" customHeight="1">
      <c r="A64" s="11"/>
      <c r="B64" s="24">
        <v>1</v>
      </c>
      <c r="C64" s="90">
        <v>2</v>
      </c>
      <c r="D64" s="91"/>
      <c r="E64" s="91"/>
      <c r="F64" s="92"/>
      <c r="G64" s="24">
        <v>3</v>
      </c>
      <c r="H64" s="90">
        <v>4</v>
      </c>
      <c r="I64" s="92"/>
      <c r="J64" s="24">
        <v>5</v>
      </c>
      <c r="K64" s="25">
        <v>6</v>
      </c>
      <c r="L64" s="25">
        <v>7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12" customFormat="1" ht="17.25" hidden="1">
      <c r="A65" s="11"/>
      <c r="B65" s="29"/>
      <c r="C65" s="29">
        <v>1011010</v>
      </c>
      <c r="D65" s="29"/>
      <c r="E65" s="99"/>
      <c r="F65" s="99"/>
      <c r="G65" s="30"/>
      <c r="H65" s="30"/>
      <c r="I65" s="30"/>
      <c r="J65" s="30"/>
      <c r="K65" s="30"/>
      <c r="L65" s="30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s="12" customFormat="1" ht="23.25" customHeight="1" hidden="1">
      <c r="A66" s="11"/>
      <c r="B66" s="77" t="s">
        <v>200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12" customFormat="1" ht="18" customHeight="1" hidden="1">
      <c r="A67" s="11"/>
      <c r="B67" s="4">
        <v>1</v>
      </c>
      <c r="C67" s="77" t="s">
        <v>252</v>
      </c>
      <c r="D67" s="78"/>
      <c r="E67" s="78"/>
      <c r="F67" s="79"/>
      <c r="G67" s="3"/>
      <c r="H67" s="75"/>
      <c r="I67" s="76"/>
      <c r="J67" s="3"/>
      <c r="K67" s="6"/>
      <c r="L67" s="6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12" customFormat="1" ht="18" customHeight="1" hidden="1">
      <c r="A68" s="11"/>
      <c r="B68" s="4"/>
      <c r="C68" s="81" t="s">
        <v>305</v>
      </c>
      <c r="D68" s="82"/>
      <c r="E68" s="82"/>
      <c r="F68" s="83"/>
      <c r="G68" s="6" t="s">
        <v>0</v>
      </c>
      <c r="H68" s="75" t="s">
        <v>88</v>
      </c>
      <c r="I68" s="76"/>
      <c r="J68" s="53">
        <f>I47</f>
        <v>0</v>
      </c>
      <c r="K68" s="53">
        <f>J47</f>
        <v>0</v>
      </c>
      <c r="L68" s="53">
        <f>J68+K68</f>
        <v>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12" customFormat="1" ht="66.75" customHeight="1" hidden="1">
      <c r="A69" s="11"/>
      <c r="B69" s="4"/>
      <c r="C69" s="81" t="s">
        <v>145</v>
      </c>
      <c r="D69" s="82"/>
      <c r="E69" s="82"/>
      <c r="F69" s="83"/>
      <c r="G69" s="6" t="s">
        <v>44</v>
      </c>
      <c r="H69" s="84" t="s">
        <v>261</v>
      </c>
      <c r="I69" s="85"/>
      <c r="J69" s="40">
        <v>7</v>
      </c>
      <c r="K69" s="40">
        <v>0</v>
      </c>
      <c r="L69" s="40">
        <f>J69+K69</f>
        <v>7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s="12" customFormat="1" ht="18" customHeight="1" hidden="1">
      <c r="A70" s="11"/>
      <c r="B70" s="3"/>
      <c r="C70" s="81" t="s">
        <v>306</v>
      </c>
      <c r="D70" s="82"/>
      <c r="E70" s="82"/>
      <c r="F70" s="83"/>
      <c r="G70" s="6" t="s">
        <v>44</v>
      </c>
      <c r="H70" s="84" t="s">
        <v>146</v>
      </c>
      <c r="I70" s="85"/>
      <c r="J70" s="3">
        <v>341</v>
      </c>
      <c r="K70" s="3">
        <v>0</v>
      </c>
      <c r="L70" s="40">
        <f>J70+K70</f>
        <v>341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12" customFormat="1" ht="20.25" customHeight="1" hidden="1">
      <c r="A71" s="11"/>
      <c r="B71" s="4">
        <v>2</v>
      </c>
      <c r="C71" s="77" t="s">
        <v>249</v>
      </c>
      <c r="D71" s="78"/>
      <c r="E71" s="78"/>
      <c r="F71" s="79"/>
      <c r="G71" s="3"/>
      <c r="H71" s="75"/>
      <c r="I71" s="76"/>
      <c r="J71" s="3"/>
      <c r="K71" s="6"/>
      <c r="L71" s="6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s="12" customFormat="1" ht="36" customHeight="1" hidden="1">
      <c r="A72" s="11"/>
      <c r="B72" s="3"/>
      <c r="C72" s="81" t="s">
        <v>201</v>
      </c>
      <c r="D72" s="82"/>
      <c r="E72" s="82"/>
      <c r="F72" s="83"/>
      <c r="G72" s="6" t="s">
        <v>307</v>
      </c>
      <c r="H72" s="75" t="s">
        <v>146</v>
      </c>
      <c r="I72" s="76"/>
      <c r="J72" s="3">
        <f>152+131+1+2+30+10+1</f>
        <v>327</v>
      </c>
      <c r="K72" s="6">
        <v>0</v>
      </c>
      <c r="L72" s="32">
        <f>J72+K72</f>
        <v>327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s="12" customFormat="1" ht="21" customHeight="1" hidden="1">
      <c r="A73" s="11"/>
      <c r="B73" s="3"/>
      <c r="C73" s="81" t="s">
        <v>202</v>
      </c>
      <c r="D73" s="82"/>
      <c r="E73" s="82"/>
      <c r="F73" s="83"/>
      <c r="G73" s="6" t="s">
        <v>44</v>
      </c>
      <c r="H73" s="75" t="s">
        <v>146</v>
      </c>
      <c r="I73" s="76"/>
      <c r="J73" s="3">
        <v>396</v>
      </c>
      <c r="K73" s="6">
        <v>0</v>
      </c>
      <c r="L73" s="32">
        <f>J73+K73</f>
        <v>396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12" customFormat="1" ht="21.75" customHeight="1" hidden="1">
      <c r="A74" s="11"/>
      <c r="B74" s="3"/>
      <c r="C74" s="81" t="s">
        <v>203</v>
      </c>
      <c r="D74" s="82"/>
      <c r="E74" s="82"/>
      <c r="F74" s="83"/>
      <c r="G74" s="6" t="s">
        <v>44</v>
      </c>
      <c r="H74" s="75" t="s">
        <v>146</v>
      </c>
      <c r="I74" s="76"/>
      <c r="J74" s="3">
        <v>591</v>
      </c>
      <c r="K74" s="6">
        <v>0</v>
      </c>
      <c r="L74" s="32">
        <f>J74+K74</f>
        <v>591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s="12" customFormat="1" ht="31.5" customHeight="1" hidden="1">
      <c r="A75" s="11"/>
      <c r="B75" s="3"/>
      <c r="C75" s="81" t="s">
        <v>204</v>
      </c>
      <c r="D75" s="82"/>
      <c r="E75" s="82"/>
      <c r="F75" s="83"/>
      <c r="G75" s="6" t="s">
        <v>307</v>
      </c>
      <c r="H75" s="75" t="s">
        <v>82</v>
      </c>
      <c r="I75" s="76"/>
      <c r="J75" s="47">
        <f>J72/7</f>
        <v>46.714285714285715</v>
      </c>
      <c r="K75" s="6">
        <v>0</v>
      </c>
      <c r="L75" s="61">
        <f>J75+K75</f>
        <v>46.714285714285715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s="12" customFormat="1" ht="18" customHeight="1" hidden="1">
      <c r="A76" s="11"/>
      <c r="B76" s="4">
        <v>3</v>
      </c>
      <c r="C76" s="77" t="s">
        <v>250</v>
      </c>
      <c r="D76" s="78"/>
      <c r="E76" s="78"/>
      <c r="F76" s="79"/>
      <c r="G76" s="50"/>
      <c r="H76" s="75"/>
      <c r="I76" s="76"/>
      <c r="J76" s="3"/>
      <c r="K76" s="6"/>
      <c r="L76" s="6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12" customFormat="1" ht="31.5" customHeight="1" hidden="1">
      <c r="A77" s="11"/>
      <c r="B77" s="3"/>
      <c r="C77" s="81" t="s">
        <v>206</v>
      </c>
      <c r="D77" s="82"/>
      <c r="E77" s="82"/>
      <c r="F77" s="83"/>
      <c r="G77" s="6" t="s">
        <v>205</v>
      </c>
      <c r="H77" s="75" t="s">
        <v>82</v>
      </c>
      <c r="I77" s="76"/>
      <c r="J77" s="40">
        <f>J72/J70</f>
        <v>0.9589442815249267</v>
      </c>
      <c r="K77" s="31">
        <v>0</v>
      </c>
      <c r="L77" s="31">
        <f>J77+K77</f>
        <v>0.9589442815249267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s="12" customFormat="1" ht="33" customHeight="1" hidden="1">
      <c r="A78" s="11"/>
      <c r="B78" s="3"/>
      <c r="C78" s="81" t="s">
        <v>207</v>
      </c>
      <c r="D78" s="82"/>
      <c r="E78" s="82"/>
      <c r="F78" s="83"/>
      <c r="G78" s="6" t="s">
        <v>44</v>
      </c>
      <c r="H78" s="75" t="s">
        <v>82</v>
      </c>
      <c r="I78" s="76"/>
      <c r="J78" s="47">
        <f>J73/J70</f>
        <v>1.1612903225806452</v>
      </c>
      <c r="K78" s="6">
        <v>0</v>
      </c>
      <c r="L78" s="31">
        <f>J78+K78</f>
        <v>1.1612903225806452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12" customFormat="1" ht="16.5" customHeight="1" hidden="1">
      <c r="A79" s="11"/>
      <c r="B79" s="3"/>
      <c r="C79" s="75"/>
      <c r="D79" s="112"/>
      <c r="E79" s="112"/>
      <c r="F79" s="76"/>
      <c r="G79" s="3"/>
      <c r="H79" s="75"/>
      <c r="I79" s="76"/>
      <c r="J79" s="3"/>
      <c r="K79" s="6"/>
      <c r="L79" s="33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12" customFormat="1" ht="24" customHeight="1" hidden="1">
      <c r="A80" s="11"/>
      <c r="B80" s="113" t="s">
        <v>208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2:12" ht="18.75" customHeight="1" hidden="1">
      <c r="B81" s="4">
        <v>1</v>
      </c>
      <c r="C81" s="77" t="s">
        <v>252</v>
      </c>
      <c r="D81" s="78"/>
      <c r="E81" s="78"/>
      <c r="F81" s="79"/>
      <c r="G81" s="3"/>
      <c r="H81" s="75"/>
      <c r="I81" s="76"/>
      <c r="J81" s="3"/>
      <c r="K81" s="31"/>
      <c r="L81" s="34"/>
    </row>
    <row r="82" spans="2:12" ht="18.75" customHeight="1" hidden="1">
      <c r="B82" s="4"/>
      <c r="C82" s="81" t="s">
        <v>305</v>
      </c>
      <c r="D82" s="82"/>
      <c r="E82" s="82"/>
      <c r="F82" s="83"/>
      <c r="G82" s="6" t="s">
        <v>0</v>
      </c>
      <c r="H82" s="75" t="s">
        <v>88</v>
      </c>
      <c r="I82" s="76"/>
      <c r="J82" s="53">
        <f>I48</f>
        <v>0</v>
      </c>
      <c r="K82" s="53">
        <f>J48</f>
        <v>0</v>
      </c>
      <c r="L82" s="26">
        <f>J82+K82</f>
        <v>0</v>
      </c>
    </row>
    <row r="83" spans="2:12" ht="63.75" customHeight="1" hidden="1">
      <c r="B83" s="4"/>
      <c r="C83" s="81" t="s">
        <v>209</v>
      </c>
      <c r="D83" s="82"/>
      <c r="E83" s="82"/>
      <c r="F83" s="83"/>
      <c r="G83" s="6" t="s">
        <v>44</v>
      </c>
      <c r="H83" s="84" t="s">
        <v>261</v>
      </c>
      <c r="I83" s="85"/>
      <c r="J83" s="3">
        <v>7</v>
      </c>
      <c r="K83" s="31">
        <v>0</v>
      </c>
      <c r="L83" s="31">
        <f>J83+K83</f>
        <v>7</v>
      </c>
    </row>
    <row r="84" spans="2:13" ht="17.25" customHeight="1" hidden="1">
      <c r="B84" s="4"/>
      <c r="C84" s="81" t="s">
        <v>296</v>
      </c>
      <c r="D84" s="82"/>
      <c r="E84" s="82"/>
      <c r="F84" s="83"/>
      <c r="G84" s="6" t="s">
        <v>44</v>
      </c>
      <c r="H84" s="84" t="s">
        <v>146</v>
      </c>
      <c r="I84" s="85"/>
      <c r="J84" s="3">
        <v>63.75</v>
      </c>
      <c r="K84" s="31">
        <v>0</v>
      </c>
      <c r="L84" s="26">
        <f>J84+K84</f>
        <v>63.75</v>
      </c>
      <c r="M84" s="20" t="e">
        <f>L83+L84+#REF!</f>
        <v>#REF!</v>
      </c>
    </row>
    <row r="85" spans="2:12" ht="18" customHeight="1" hidden="1">
      <c r="B85" s="4">
        <v>2</v>
      </c>
      <c r="C85" s="77" t="s">
        <v>249</v>
      </c>
      <c r="D85" s="78"/>
      <c r="E85" s="78"/>
      <c r="F85" s="79"/>
      <c r="G85" s="3"/>
      <c r="H85" s="75"/>
      <c r="I85" s="76"/>
      <c r="J85" s="3"/>
      <c r="K85" s="6"/>
      <c r="L85" s="6"/>
    </row>
    <row r="86" spans="2:12" ht="36" customHeight="1" hidden="1">
      <c r="B86" s="4"/>
      <c r="C86" s="81" t="s">
        <v>210</v>
      </c>
      <c r="D86" s="82"/>
      <c r="E86" s="82"/>
      <c r="F86" s="83"/>
      <c r="G86" s="3" t="s">
        <v>77</v>
      </c>
      <c r="H86" s="75" t="s">
        <v>190</v>
      </c>
      <c r="I86" s="76"/>
      <c r="J86" s="3">
        <f>152+131+1+2+30+1+10</f>
        <v>327</v>
      </c>
      <c r="K86" s="6">
        <v>0</v>
      </c>
      <c r="L86" s="31">
        <f>J86+K86</f>
        <v>327</v>
      </c>
    </row>
    <row r="87" spans="2:12" ht="20.25" customHeight="1" hidden="1">
      <c r="B87" s="4">
        <v>3</v>
      </c>
      <c r="C87" s="77" t="s">
        <v>250</v>
      </c>
      <c r="D87" s="78"/>
      <c r="E87" s="78"/>
      <c r="F87" s="79"/>
      <c r="G87" s="3"/>
      <c r="H87" s="75"/>
      <c r="I87" s="76"/>
      <c r="J87" s="3"/>
      <c r="K87" s="6"/>
      <c r="L87" s="6"/>
    </row>
    <row r="88" spans="2:12" ht="33.75" customHeight="1" hidden="1">
      <c r="B88" s="4"/>
      <c r="C88" s="81" t="s">
        <v>206</v>
      </c>
      <c r="D88" s="82"/>
      <c r="E88" s="82"/>
      <c r="F88" s="83"/>
      <c r="G88" s="3" t="s">
        <v>44</v>
      </c>
      <c r="H88" s="75" t="s">
        <v>82</v>
      </c>
      <c r="I88" s="76"/>
      <c r="J88" s="47">
        <f>J86/J84</f>
        <v>5.129411764705883</v>
      </c>
      <c r="K88" s="31">
        <v>0</v>
      </c>
      <c r="L88" s="31">
        <f>J88+K88</f>
        <v>5.129411764705883</v>
      </c>
    </row>
    <row r="89" spans="2:12" ht="21" customHeight="1" hidden="1">
      <c r="B89" s="77" t="s">
        <v>211</v>
      </c>
      <c r="C89" s="78"/>
      <c r="D89" s="78"/>
      <c r="E89" s="78"/>
      <c r="F89" s="78"/>
      <c r="G89" s="78"/>
      <c r="H89" s="78"/>
      <c r="I89" s="78"/>
      <c r="J89" s="78"/>
      <c r="K89" s="78"/>
      <c r="L89" s="79"/>
    </row>
    <row r="90" spans="2:12" ht="17.25" customHeight="1" hidden="1">
      <c r="B90" s="4">
        <v>1</v>
      </c>
      <c r="C90" s="77" t="s">
        <v>252</v>
      </c>
      <c r="D90" s="78"/>
      <c r="E90" s="78"/>
      <c r="F90" s="79"/>
      <c r="G90" s="3"/>
      <c r="H90" s="75"/>
      <c r="I90" s="76"/>
      <c r="J90" s="41"/>
      <c r="K90" s="41"/>
      <c r="L90" s="41"/>
    </row>
    <row r="91" spans="2:12" ht="21.75" customHeight="1" hidden="1">
      <c r="B91" s="4"/>
      <c r="C91" s="81" t="s">
        <v>305</v>
      </c>
      <c r="D91" s="82"/>
      <c r="E91" s="82"/>
      <c r="F91" s="83"/>
      <c r="G91" s="6" t="s">
        <v>0</v>
      </c>
      <c r="H91" s="75" t="s">
        <v>88</v>
      </c>
      <c r="I91" s="76"/>
      <c r="J91" s="54">
        <f>I49</f>
        <v>0</v>
      </c>
      <c r="K91" s="54">
        <f>J49</f>
        <v>0</v>
      </c>
      <c r="L91" s="54">
        <f>J91+K91</f>
        <v>0</v>
      </c>
    </row>
    <row r="92" spans="2:12" ht="21.75" customHeight="1" hidden="1">
      <c r="B92" s="3"/>
      <c r="C92" s="81" t="s">
        <v>145</v>
      </c>
      <c r="D92" s="82"/>
      <c r="E92" s="82"/>
      <c r="F92" s="83"/>
      <c r="G92" s="3" t="s">
        <v>44</v>
      </c>
      <c r="H92" s="75" t="s">
        <v>88</v>
      </c>
      <c r="I92" s="76"/>
      <c r="J92" s="45">
        <v>1</v>
      </c>
      <c r="K92" s="45">
        <v>0</v>
      </c>
      <c r="L92" s="45">
        <f>J92+K92</f>
        <v>1</v>
      </c>
    </row>
    <row r="93" spans="2:12" ht="34.5" customHeight="1" hidden="1">
      <c r="B93" s="3"/>
      <c r="C93" s="81" t="s">
        <v>228</v>
      </c>
      <c r="D93" s="82"/>
      <c r="E93" s="82"/>
      <c r="F93" s="83"/>
      <c r="G93" s="3" t="s">
        <v>44</v>
      </c>
      <c r="H93" s="75" t="s">
        <v>212</v>
      </c>
      <c r="I93" s="76"/>
      <c r="J93" s="62">
        <v>13.46</v>
      </c>
      <c r="K93" s="62">
        <v>0</v>
      </c>
      <c r="L93" s="62">
        <f>J93+K93</f>
        <v>13.46</v>
      </c>
    </row>
    <row r="94" spans="2:12" ht="20.25" customHeight="1" hidden="1">
      <c r="B94" s="3"/>
      <c r="C94" s="81" t="s">
        <v>229</v>
      </c>
      <c r="D94" s="82"/>
      <c r="E94" s="82"/>
      <c r="F94" s="83"/>
      <c r="G94" s="3" t="s">
        <v>44</v>
      </c>
      <c r="H94" s="84" t="s">
        <v>146</v>
      </c>
      <c r="I94" s="85"/>
      <c r="J94" s="62">
        <v>20</v>
      </c>
      <c r="K94" s="62">
        <v>0</v>
      </c>
      <c r="L94" s="62">
        <f>J94+K94</f>
        <v>20</v>
      </c>
    </row>
    <row r="95" spans="2:12" ht="19.5" customHeight="1" hidden="1">
      <c r="B95" s="3"/>
      <c r="C95" s="81" t="s">
        <v>296</v>
      </c>
      <c r="D95" s="82"/>
      <c r="E95" s="82"/>
      <c r="F95" s="83"/>
      <c r="G95" s="3" t="s">
        <v>44</v>
      </c>
      <c r="H95" s="84" t="s">
        <v>146</v>
      </c>
      <c r="I95" s="85"/>
      <c r="J95" s="62">
        <f>J93+J94</f>
        <v>33.46</v>
      </c>
      <c r="K95" s="62">
        <v>0</v>
      </c>
      <c r="L95" s="62">
        <f>J95+K95</f>
        <v>33.46</v>
      </c>
    </row>
    <row r="96" spans="2:12" ht="18" customHeight="1" hidden="1">
      <c r="B96" s="4">
        <v>2</v>
      </c>
      <c r="C96" s="77" t="s">
        <v>249</v>
      </c>
      <c r="D96" s="78"/>
      <c r="E96" s="78"/>
      <c r="F96" s="79"/>
      <c r="G96" s="3"/>
      <c r="H96" s="75"/>
      <c r="I96" s="76"/>
      <c r="J96" s="41"/>
      <c r="K96" s="45"/>
      <c r="L96" s="45"/>
    </row>
    <row r="97" spans="1:27" s="12" customFormat="1" ht="36.75" customHeight="1" hidden="1">
      <c r="A97" s="11"/>
      <c r="B97" s="3"/>
      <c r="C97" s="81" t="s">
        <v>213</v>
      </c>
      <c r="D97" s="82"/>
      <c r="E97" s="82"/>
      <c r="F97" s="83"/>
      <c r="G97" s="3" t="s">
        <v>77</v>
      </c>
      <c r="H97" s="75" t="s">
        <v>212</v>
      </c>
      <c r="I97" s="76"/>
      <c r="J97" s="45">
        <v>905</v>
      </c>
      <c r="K97" s="45">
        <v>0</v>
      </c>
      <c r="L97" s="45">
        <f>J97</f>
        <v>905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s="12" customFormat="1" ht="21" customHeight="1" hidden="1">
      <c r="A98" s="11"/>
      <c r="B98" s="4">
        <v>3</v>
      </c>
      <c r="C98" s="77" t="s">
        <v>250</v>
      </c>
      <c r="D98" s="78"/>
      <c r="E98" s="78"/>
      <c r="F98" s="79"/>
      <c r="G98" s="3"/>
      <c r="H98" s="75"/>
      <c r="I98" s="76"/>
      <c r="J98" s="41"/>
      <c r="K98" s="45"/>
      <c r="L98" s="45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s="12" customFormat="1" ht="36.75" customHeight="1" hidden="1">
      <c r="A99" s="11"/>
      <c r="B99" s="3"/>
      <c r="C99" s="81" t="s">
        <v>214</v>
      </c>
      <c r="D99" s="82"/>
      <c r="E99" s="82"/>
      <c r="F99" s="83"/>
      <c r="G99" s="3" t="s">
        <v>0</v>
      </c>
      <c r="H99" s="75" t="s">
        <v>115</v>
      </c>
      <c r="I99" s="76"/>
      <c r="J99" s="45">
        <f>I49/J97</f>
        <v>0</v>
      </c>
      <c r="K99" s="45">
        <f>J49/J97</f>
        <v>0</v>
      </c>
      <c r="L99" s="45">
        <f>J99+K99</f>
        <v>0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s="12" customFormat="1" ht="20.25" customHeight="1" hidden="1">
      <c r="A100" s="11"/>
      <c r="B100" s="77" t="s">
        <v>215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9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s="12" customFormat="1" ht="36.75" customHeight="1" hidden="1">
      <c r="A101" s="11"/>
      <c r="B101" s="4">
        <v>1</v>
      </c>
      <c r="C101" s="77" t="s">
        <v>43</v>
      </c>
      <c r="D101" s="78"/>
      <c r="E101" s="78"/>
      <c r="F101" s="79"/>
      <c r="G101" s="3"/>
      <c r="H101" s="75"/>
      <c r="I101" s="76"/>
      <c r="J101" s="3"/>
      <c r="K101" s="31"/>
      <c r="L101" s="34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s="12" customFormat="1" ht="36.75" customHeight="1" hidden="1">
      <c r="A102" s="11"/>
      <c r="B102" s="4"/>
      <c r="C102" s="81" t="s">
        <v>90</v>
      </c>
      <c r="D102" s="82"/>
      <c r="E102" s="82"/>
      <c r="F102" s="83"/>
      <c r="G102" s="3" t="s">
        <v>0</v>
      </c>
      <c r="H102" s="75" t="s">
        <v>88</v>
      </c>
      <c r="I102" s="76"/>
      <c r="J102" s="3">
        <v>0</v>
      </c>
      <c r="K102" s="31"/>
      <c r="L102" s="31">
        <f>J102+K102</f>
        <v>0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s="12" customFormat="1" ht="16.5" customHeight="1" hidden="1">
      <c r="A103" s="11"/>
      <c r="B103" s="4">
        <v>2</v>
      </c>
      <c r="C103" s="77" t="s">
        <v>74</v>
      </c>
      <c r="D103" s="78"/>
      <c r="E103" s="78"/>
      <c r="F103" s="79"/>
      <c r="G103" s="3"/>
      <c r="H103" s="75"/>
      <c r="I103" s="76"/>
      <c r="J103" s="3"/>
      <c r="K103" s="6"/>
      <c r="L103" s="6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s="12" customFormat="1" ht="38.25" customHeight="1" hidden="1">
      <c r="A104" s="11"/>
      <c r="B104" s="3"/>
      <c r="C104" s="81" t="s">
        <v>92</v>
      </c>
      <c r="D104" s="82"/>
      <c r="E104" s="82"/>
      <c r="F104" s="83"/>
      <c r="G104" s="3" t="s">
        <v>44</v>
      </c>
      <c r="H104" s="75" t="s">
        <v>88</v>
      </c>
      <c r="I104" s="76"/>
      <c r="J104" s="3">
        <v>0</v>
      </c>
      <c r="K104" s="6"/>
      <c r="L104" s="6">
        <f>J104+K104</f>
        <v>0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s="12" customFormat="1" ht="16.5" hidden="1">
      <c r="A105" s="11"/>
      <c r="B105" s="4">
        <v>3</v>
      </c>
      <c r="C105" s="77" t="s">
        <v>78</v>
      </c>
      <c r="D105" s="78"/>
      <c r="E105" s="78"/>
      <c r="F105" s="79"/>
      <c r="G105" s="3"/>
      <c r="H105" s="75"/>
      <c r="I105" s="76"/>
      <c r="J105" s="3"/>
      <c r="K105" s="6"/>
      <c r="L105" s="6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s="12" customFormat="1" ht="45.75" customHeight="1" hidden="1">
      <c r="A106" s="11"/>
      <c r="B106" s="3"/>
      <c r="C106" s="81" t="s">
        <v>94</v>
      </c>
      <c r="D106" s="82"/>
      <c r="E106" s="82"/>
      <c r="F106" s="83"/>
      <c r="G106" s="3" t="s">
        <v>0</v>
      </c>
      <c r="H106" s="75" t="s">
        <v>88</v>
      </c>
      <c r="I106" s="76"/>
      <c r="J106" s="3">
        <v>0</v>
      </c>
      <c r="K106" s="31" t="e">
        <f>K102/K104</f>
        <v>#DIV/0!</v>
      </c>
      <c r="L106" s="31" t="e">
        <f>J106+K106</f>
        <v>#DIV/0!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s="12" customFormat="1" ht="16.5" hidden="1">
      <c r="A107" s="11"/>
      <c r="B107" s="4">
        <v>4</v>
      </c>
      <c r="C107" s="77" t="s">
        <v>83</v>
      </c>
      <c r="D107" s="78"/>
      <c r="E107" s="78"/>
      <c r="F107" s="79"/>
      <c r="G107" s="3"/>
      <c r="H107" s="75"/>
      <c r="I107" s="76"/>
      <c r="J107" s="3"/>
      <c r="K107" s="6"/>
      <c r="L107" s="5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s="12" customFormat="1" ht="53.25" customHeight="1" hidden="1">
      <c r="A108" s="11"/>
      <c r="B108" s="3"/>
      <c r="C108" s="81" t="s">
        <v>96</v>
      </c>
      <c r="D108" s="82"/>
      <c r="E108" s="82"/>
      <c r="F108" s="83"/>
      <c r="G108" s="3" t="s">
        <v>86</v>
      </c>
      <c r="H108" s="75" t="s">
        <v>82</v>
      </c>
      <c r="I108" s="76"/>
      <c r="J108" s="41">
        <v>0</v>
      </c>
      <c r="K108" s="42">
        <v>1</v>
      </c>
      <c r="L108" s="42">
        <f>J108+K108</f>
        <v>1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s="12" customFormat="1" ht="23.25" customHeight="1" hidden="1">
      <c r="A109" s="11"/>
      <c r="B109" s="77" t="s">
        <v>236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9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s="12" customFormat="1" ht="16.5" hidden="1">
      <c r="A110" s="11"/>
      <c r="B110" s="4">
        <v>1</v>
      </c>
      <c r="C110" s="77" t="s">
        <v>252</v>
      </c>
      <c r="D110" s="78"/>
      <c r="E110" s="78"/>
      <c r="F110" s="79"/>
      <c r="G110" s="3"/>
      <c r="H110" s="75"/>
      <c r="I110" s="76"/>
      <c r="J110" s="3"/>
      <c r="K110" s="31"/>
      <c r="L110" s="34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s="12" customFormat="1" ht="21" customHeight="1" hidden="1">
      <c r="A111" s="11"/>
      <c r="B111" s="4"/>
      <c r="C111" s="81" t="s">
        <v>305</v>
      </c>
      <c r="D111" s="82"/>
      <c r="E111" s="82"/>
      <c r="F111" s="83"/>
      <c r="G111" s="6" t="s">
        <v>0</v>
      </c>
      <c r="H111" s="75" t="s">
        <v>88</v>
      </c>
      <c r="I111" s="76"/>
      <c r="J111" s="53">
        <f>I50</f>
        <v>0</v>
      </c>
      <c r="K111" s="53">
        <f>J50</f>
        <v>0</v>
      </c>
      <c r="L111" s="53">
        <f>J111+K111</f>
        <v>0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s="12" customFormat="1" ht="17.25" customHeight="1" hidden="1">
      <c r="A112" s="11"/>
      <c r="B112" s="3"/>
      <c r="C112" s="81" t="s">
        <v>216</v>
      </c>
      <c r="D112" s="82"/>
      <c r="E112" s="82"/>
      <c r="F112" s="83"/>
      <c r="G112" s="3" t="s">
        <v>44</v>
      </c>
      <c r="H112" s="75" t="s">
        <v>146</v>
      </c>
      <c r="I112" s="76"/>
      <c r="J112" s="3">
        <v>1</v>
      </c>
      <c r="K112" s="6">
        <v>0</v>
      </c>
      <c r="L112" s="6">
        <f>J112+K112</f>
        <v>1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s="12" customFormat="1" ht="34.5" customHeight="1" hidden="1">
      <c r="A113" s="11"/>
      <c r="B113" s="3"/>
      <c r="C113" s="81" t="s">
        <v>228</v>
      </c>
      <c r="D113" s="82"/>
      <c r="E113" s="82"/>
      <c r="F113" s="83"/>
      <c r="G113" s="3" t="s">
        <v>44</v>
      </c>
      <c r="H113" s="75" t="s">
        <v>146</v>
      </c>
      <c r="I113" s="76"/>
      <c r="J113" s="3">
        <v>10</v>
      </c>
      <c r="K113" s="6">
        <v>0</v>
      </c>
      <c r="L113" s="6">
        <f aca="true" t="shared" si="1" ref="L113:L118">J113+K113</f>
        <v>10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s="12" customFormat="1" ht="21.75" customHeight="1" hidden="1">
      <c r="A114" s="11"/>
      <c r="B114" s="3"/>
      <c r="C114" s="81" t="s">
        <v>266</v>
      </c>
      <c r="D114" s="82"/>
      <c r="E114" s="82"/>
      <c r="F114" s="83"/>
      <c r="G114" s="3" t="s">
        <v>44</v>
      </c>
      <c r="H114" s="75" t="s">
        <v>146</v>
      </c>
      <c r="I114" s="76"/>
      <c r="J114" s="3">
        <v>2</v>
      </c>
      <c r="K114" s="6">
        <v>0</v>
      </c>
      <c r="L114" s="6">
        <f t="shared" si="1"/>
        <v>2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s="12" customFormat="1" ht="18" customHeight="1" hidden="1">
      <c r="A115" s="11"/>
      <c r="B115" s="3"/>
      <c r="C115" s="81" t="s">
        <v>267</v>
      </c>
      <c r="D115" s="82"/>
      <c r="E115" s="82"/>
      <c r="F115" s="83"/>
      <c r="G115" s="3" t="s">
        <v>44</v>
      </c>
      <c r="H115" s="75" t="s">
        <v>146</v>
      </c>
      <c r="I115" s="76"/>
      <c r="J115" s="45">
        <f>J113+J114</f>
        <v>12</v>
      </c>
      <c r="K115" s="45">
        <f>K113+K114</f>
        <v>0</v>
      </c>
      <c r="L115" s="6">
        <f t="shared" si="1"/>
        <v>12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s="12" customFormat="1" ht="19.5" customHeight="1" hidden="1">
      <c r="A116" s="11"/>
      <c r="B116" s="4">
        <v>2</v>
      </c>
      <c r="C116" s="77" t="s">
        <v>249</v>
      </c>
      <c r="D116" s="78"/>
      <c r="E116" s="78"/>
      <c r="F116" s="79"/>
      <c r="G116" s="3"/>
      <c r="H116" s="75"/>
      <c r="I116" s="76"/>
      <c r="J116" s="3"/>
      <c r="K116" s="6"/>
      <c r="L116" s="6">
        <f t="shared" si="1"/>
        <v>0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s="12" customFormat="1" ht="49.5" customHeight="1" hidden="1">
      <c r="A117" s="11"/>
      <c r="B117" s="49"/>
      <c r="C117" s="95" t="s">
        <v>217</v>
      </c>
      <c r="D117" s="95"/>
      <c r="E117" s="95"/>
      <c r="F117" s="95"/>
      <c r="G117" s="3" t="s">
        <v>77</v>
      </c>
      <c r="H117" s="75" t="s">
        <v>88</v>
      </c>
      <c r="I117" s="76"/>
      <c r="J117" s="69">
        <v>1432</v>
      </c>
      <c r="K117" s="3">
        <v>0</v>
      </c>
      <c r="L117" s="6">
        <f t="shared" si="1"/>
        <v>1432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s="12" customFormat="1" ht="33.75" customHeight="1" hidden="1">
      <c r="A118" s="11"/>
      <c r="B118" s="49"/>
      <c r="C118" s="95" t="s">
        <v>218</v>
      </c>
      <c r="D118" s="95"/>
      <c r="E118" s="95"/>
      <c r="F118" s="95"/>
      <c r="G118" s="3" t="s">
        <v>77</v>
      </c>
      <c r="H118" s="75" t="s">
        <v>88</v>
      </c>
      <c r="I118" s="76"/>
      <c r="J118" s="69">
        <v>1432</v>
      </c>
      <c r="K118" s="3">
        <v>0</v>
      </c>
      <c r="L118" s="6">
        <f t="shared" si="1"/>
        <v>1432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s="12" customFormat="1" ht="16.5" hidden="1">
      <c r="A119" s="11"/>
      <c r="B119" s="4">
        <v>3</v>
      </c>
      <c r="C119" s="77" t="s">
        <v>250</v>
      </c>
      <c r="D119" s="78"/>
      <c r="E119" s="78"/>
      <c r="F119" s="79"/>
      <c r="G119" s="3"/>
      <c r="H119" s="75"/>
      <c r="I119" s="76"/>
      <c r="J119" s="3"/>
      <c r="K119" s="6"/>
      <c r="L119" s="6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s="12" customFormat="1" ht="35.25" customHeight="1" hidden="1">
      <c r="A120" s="11"/>
      <c r="B120" s="49"/>
      <c r="C120" s="95" t="s">
        <v>219</v>
      </c>
      <c r="D120" s="95"/>
      <c r="E120" s="95"/>
      <c r="F120" s="95"/>
      <c r="G120" s="3" t="s">
        <v>0</v>
      </c>
      <c r="H120" s="94" t="s">
        <v>82</v>
      </c>
      <c r="I120" s="94"/>
      <c r="J120" s="47">
        <f>I50/J117</f>
        <v>0</v>
      </c>
      <c r="K120" s="3">
        <v>0</v>
      </c>
      <c r="L120" s="47">
        <f>J120+K120</f>
        <v>0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s="12" customFormat="1" ht="16.5" hidden="1">
      <c r="A121" s="11"/>
      <c r="B121" s="4">
        <v>4</v>
      </c>
      <c r="C121" s="77" t="s">
        <v>251</v>
      </c>
      <c r="D121" s="78"/>
      <c r="E121" s="78"/>
      <c r="F121" s="79"/>
      <c r="G121" s="3"/>
      <c r="H121" s="75"/>
      <c r="I121" s="76"/>
      <c r="J121" s="3"/>
      <c r="K121" s="6"/>
      <c r="L121" s="5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s="12" customFormat="1" ht="33" customHeight="1" hidden="1">
      <c r="A122" s="11"/>
      <c r="B122" s="49"/>
      <c r="C122" s="95" t="s">
        <v>220</v>
      </c>
      <c r="D122" s="95"/>
      <c r="E122" s="95"/>
      <c r="F122" s="95"/>
      <c r="G122" s="3" t="s">
        <v>86</v>
      </c>
      <c r="H122" s="75" t="s">
        <v>82</v>
      </c>
      <c r="I122" s="76"/>
      <c r="J122" s="48">
        <v>1</v>
      </c>
      <c r="K122" s="48">
        <v>0</v>
      </c>
      <c r="L122" s="48">
        <v>1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s="12" customFormat="1" ht="23.25" customHeight="1">
      <c r="A123" s="11"/>
      <c r="B123" s="77" t="s">
        <v>330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9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s="12" customFormat="1" ht="19.5" customHeight="1">
      <c r="A124" s="11"/>
      <c r="B124" s="4">
        <v>1</v>
      </c>
      <c r="C124" s="77" t="s">
        <v>252</v>
      </c>
      <c r="D124" s="78"/>
      <c r="E124" s="78"/>
      <c r="F124" s="79"/>
      <c r="G124" s="3"/>
      <c r="H124" s="75"/>
      <c r="I124" s="76"/>
      <c r="J124" s="3"/>
      <c r="K124" s="31"/>
      <c r="L124" s="34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s="12" customFormat="1" ht="19.5" customHeight="1">
      <c r="A125" s="11"/>
      <c r="B125" s="4"/>
      <c r="C125" s="81" t="s">
        <v>221</v>
      </c>
      <c r="D125" s="82"/>
      <c r="E125" s="82"/>
      <c r="F125" s="83"/>
      <c r="G125" s="3" t="s">
        <v>0</v>
      </c>
      <c r="H125" s="75" t="s">
        <v>88</v>
      </c>
      <c r="I125" s="76"/>
      <c r="J125" s="53">
        <v>323990</v>
      </c>
      <c r="K125" s="26">
        <v>0</v>
      </c>
      <c r="L125" s="26">
        <f>J125+K125</f>
        <v>323990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s="12" customFormat="1" ht="19.5" customHeight="1">
      <c r="A126" s="11"/>
      <c r="B126" s="4">
        <v>2</v>
      </c>
      <c r="C126" s="77" t="s">
        <v>249</v>
      </c>
      <c r="D126" s="78"/>
      <c r="E126" s="78"/>
      <c r="F126" s="79"/>
      <c r="G126" s="3"/>
      <c r="H126" s="75"/>
      <c r="I126" s="76"/>
      <c r="J126" s="3"/>
      <c r="K126" s="6"/>
      <c r="L126" s="6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s="12" customFormat="1" ht="20.25" customHeight="1">
      <c r="A127" s="11"/>
      <c r="B127" s="3"/>
      <c r="C127" s="81" t="s">
        <v>222</v>
      </c>
      <c r="D127" s="82"/>
      <c r="E127" s="82"/>
      <c r="F127" s="83"/>
      <c r="G127" s="3" t="s">
        <v>77</v>
      </c>
      <c r="H127" s="75" t="s">
        <v>88</v>
      </c>
      <c r="I127" s="76"/>
      <c r="J127" s="3">
        <v>179</v>
      </c>
      <c r="K127" s="6">
        <v>0</v>
      </c>
      <c r="L127" s="6">
        <f>J127+K127</f>
        <v>179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s="12" customFormat="1" ht="21.75" customHeight="1">
      <c r="A128" s="11"/>
      <c r="B128" s="4">
        <v>3</v>
      </c>
      <c r="C128" s="77" t="s">
        <v>250</v>
      </c>
      <c r="D128" s="78"/>
      <c r="E128" s="78"/>
      <c r="F128" s="79"/>
      <c r="G128" s="3"/>
      <c r="H128" s="75"/>
      <c r="I128" s="76"/>
      <c r="J128" s="3"/>
      <c r="K128" s="6"/>
      <c r="L128" s="6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2:12" ht="20.25" customHeight="1">
      <c r="B129" s="3"/>
      <c r="C129" s="81" t="s">
        <v>223</v>
      </c>
      <c r="D129" s="82"/>
      <c r="E129" s="82"/>
      <c r="F129" s="83"/>
      <c r="G129" s="3" t="s">
        <v>0</v>
      </c>
      <c r="H129" s="75" t="s">
        <v>88</v>
      </c>
      <c r="I129" s="76"/>
      <c r="J129" s="31">
        <f>J125/J127</f>
        <v>1810</v>
      </c>
      <c r="K129" s="31">
        <v>0</v>
      </c>
      <c r="L129" s="31">
        <f>L125/L127</f>
        <v>1810</v>
      </c>
    </row>
    <row r="130" spans="2:12" ht="24" customHeight="1">
      <c r="B130" s="77" t="s">
        <v>331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9"/>
    </row>
    <row r="131" spans="2:12" ht="19.5" customHeight="1">
      <c r="B131" s="4">
        <v>1</v>
      </c>
      <c r="C131" s="77" t="s">
        <v>252</v>
      </c>
      <c r="D131" s="78"/>
      <c r="E131" s="78"/>
      <c r="F131" s="79"/>
      <c r="G131" s="3"/>
      <c r="H131" s="75"/>
      <c r="I131" s="76"/>
      <c r="J131" s="3"/>
      <c r="K131" s="31"/>
      <c r="L131" s="34"/>
    </row>
    <row r="132" spans="2:12" ht="21.75" customHeight="1">
      <c r="B132" s="4"/>
      <c r="C132" s="81" t="s">
        <v>308</v>
      </c>
      <c r="D132" s="82"/>
      <c r="E132" s="82"/>
      <c r="F132" s="83"/>
      <c r="G132" s="3" t="s">
        <v>309</v>
      </c>
      <c r="H132" s="75" t="s">
        <v>88</v>
      </c>
      <c r="I132" s="76"/>
      <c r="J132" s="53">
        <f>I52</f>
        <v>40091029</v>
      </c>
      <c r="K132" s="53">
        <f>J52</f>
        <v>36017633.54</v>
      </c>
      <c r="L132" s="26">
        <f>J132+K132</f>
        <v>76108662.53999999</v>
      </c>
    </row>
    <row r="133" spans="2:13" ht="34.5" customHeight="1">
      <c r="B133" s="4"/>
      <c r="C133" s="81" t="s">
        <v>374</v>
      </c>
      <c r="D133" s="82"/>
      <c r="E133" s="82"/>
      <c r="F133" s="83"/>
      <c r="G133" s="3" t="s">
        <v>0</v>
      </c>
      <c r="H133" s="75" t="s">
        <v>88</v>
      </c>
      <c r="I133" s="76"/>
      <c r="J133" s="53">
        <v>0</v>
      </c>
      <c r="K133" s="26">
        <f>199000+50000</f>
        <v>249000</v>
      </c>
      <c r="L133" s="26">
        <f>J133+K133</f>
        <v>249000</v>
      </c>
      <c r="M133" s="20">
        <f>L133+L134</f>
        <v>35764723.54</v>
      </c>
    </row>
    <row r="134" spans="2:12" ht="21.75" customHeight="1">
      <c r="B134" s="3"/>
      <c r="C134" s="81" t="s">
        <v>375</v>
      </c>
      <c r="D134" s="82"/>
      <c r="E134" s="82"/>
      <c r="F134" s="83"/>
      <c r="G134" s="3" t="s">
        <v>0</v>
      </c>
      <c r="H134" s="75" t="s">
        <v>88</v>
      </c>
      <c r="I134" s="76"/>
      <c r="J134" s="53">
        <v>0</v>
      </c>
      <c r="K134" s="26">
        <f>J52-K133-K135</f>
        <v>35515723.54</v>
      </c>
      <c r="L134" s="26">
        <f>J134+K134</f>
        <v>35515723.54</v>
      </c>
    </row>
    <row r="135" spans="2:12" ht="33.75" customHeight="1">
      <c r="B135" s="3"/>
      <c r="C135" s="81" t="s">
        <v>382</v>
      </c>
      <c r="D135" s="82"/>
      <c r="E135" s="82"/>
      <c r="F135" s="83"/>
      <c r="G135" s="3" t="s">
        <v>0</v>
      </c>
      <c r="H135" s="75" t="s">
        <v>88</v>
      </c>
      <c r="I135" s="76"/>
      <c r="J135" s="53">
        <v>0</v>
      </c>
      <c r="K135" s="26">
        <f>50000+75000+50000+77910</f>
        <v>252910</v>
      </c>
      <c r="L135" s="26">
        <f>J135+K135</f>
        <v>252910</v>
      </c>
    </row>
    <row r="136" spans="2:12" ht="53.25" customHeight="1">
      <c r="B136" s="3"/>
      <c r="C136" s="81" t="s">
        <v>383</v>
      </c>
      <c r="D136" s="82"/>
      <c r="E136" s="82"/>
      <c r="F136" s="83"/>
      <c r="G136" s="3" t="s">
        <v>0</v>
      </c>
      <c r="H136" s="75" t="s">
        <v>88</v>
      </c>
      <c r="I136" s="76"/>
      <c r="J136" s="53">
        <f>I52</f>
        <v>40091029</v>
      </c>
      <c r="K136" s="26">
        <v>0</v>
      </c>
      <c r="L136" s="26">
        <f>J136+K136</f>
        <v>40091029</v>
      </c>
    </row>
    <row r="137" spans="2:12" ht="19.5" customHeight="1">
      <c r="B137" s="4">
        <v>2</v>
      </c>
      <c r="C137" s="77" t="s">
        <v>249</v>
      </c>
      <c r="D137" s="78"/>
      <c r="E137" s="78"/>
      <c r="F137" s="79"/>
      <c r="G137" s="3"/>
      <c r="H137" s="75"/>
      <c r="I137" s="76"/>
      <c r="J137" s="3"/>
      <c r="K137" s="34"/>
      <c r="L137" s="34"/>
    </row>
    <row r="138" spans="2:12" ht="34.5" customHeight="1">
      <c r="B138" s="3"/>
      <c r="C138" s="81" t="s">
        <v>92</v>
      </c>
      <c r="D138" s="82"/>
      <c r="E138" s="82"/>
      <c r="F138" s="83"/>
      <c r="G138" s="3" t="s">
        <v>44</v>
      </c>
      <c r="H138" s="75" t="s">
        <v>88</v>
      </c>
      <c r="I138" s="76"/>
      <c r="J138" s="47">
        <v>0</v>
      </c>
      <c r="K138" s="33">
        <v>5</v>
      </c>
      <c r="L138" s="33">
        <f>J138+K138</f>
        <v>5</v>
      </c>
    </row>
    <row r="139" spans="2:12" ht="33" customHeight="1">
      <c r="B139" s="3"/>
      <c r="C139" s="81" t="s">
        <v>93</v>
      </c>
      <c r="D139" s="82"/>
      <c r="E139" s="82"/>
      <c r="F139" s="83"/>
      <c r="G139" s="3" t="s">
        <v>44</v>
      </c>
      <c r="H139" s="75" t="s">
        <v>88</v>
      </c>
      <c r="I139" s="76"/>
      <c r="J139" s="47">
        <v>0</v>
      </c>
      <c r="K139" s="33">
        <v>37</v>
      </c>
      <c r="L139" s="33">
        <f>J139+K139</f>
        <v>37</v>
      </c>
    </row>
    <row r="140" spans="2:12" ht="33" customHeight="1">
      <c r="B140" s="3"/>
      <c r="C140" s="81" t="s">
        <v>384</v>
      </c>
      <c r="D140" s="82"/>
      <c r="E140" s="82"/>
      <c r="F140" s="83"/>
      <c r="G140" s="3" t="s">
        <v>44</v>
      </c>
      <c r="H140" s="75" t="s">
        <v>88</v>
      </c>
      <c r="I140" s="76"/>
      <c r="J140" s="47">
        <v>0</v>
      </c>
      <c r="K140" s="33">
        <v>4</v>
      </c>
      <c r="L140" s="33">
        <f>J140+K140</f>
        <v>4</v>
      </c>
    </row>
    <row r="141" spans="2:12" ht="21" customHeight="1">
      <c r="B141" s="4">
        <v>3</v>
      </c>
      <c r="C141" s="77" t="s">
        <v>250</v>
      </c>
      <c r="D141" s="78"/>
      <c r="E141" s="78"/>
      <c r="F141" s="79"/>
      <c r="G141" s="3"/>
      <c r="H141" s="75"/>
      <c r="I141" s="76"/>
      <c r="J141" s="3"/>
      <c r="K141" s="6"/>
      <c r="L141" s="6"/>
    </row>
    <row r="142" spans="2:12" ht="51" customHeight="1">
      <c r="B142" s="3"/>
      <c r="C142" s="81" t="s">
        <v>94</v>
      </c>
      <c r="D142" s="82"/>
      <c r="E142" s="82"/>
      <c r="F142" s="83"/>
      <c r="G142" s="3" t="s">
        <v>0</v>
      </c>
      <c r="H142" s="75" t="s">
        <v>88</v>
      </c>
      <c r="I142" s="76"/>
      <c r="J142" s="3">
        <v>0</v>
      </c>
      <c r="K142" s="31">
        <f>K133/K138</f>
        <v>49800</v>
      </c>
      <c r="L142" s="31">
        <f>J142+K142</f>
        <v>49800</v>
      </c>
    </row>
    <row r="143" spans="2:12" ht="33.75" customHeight="1">
      <c r="B143" s="3"/>
      <c r="C143" s="81" t="s">
        <v>95</v>
      </c>
      <c r="D143" s="82"/>
      <c r="E143" s="82"/>
      <c r="F143" s="83"/>
      <c r="G143" s="3" t="s">
        <v>0</v>
      </c>
      <c r="H143" s="75" t="s">
        <v>88</v>
      </c>
      <c r="I143" s="76"/>
      <c r="J143" s="3">
        <v>0</v>
      </c>
      <c r="K143" s="31">
        <f>K134/K139</f>
        <v>959884.4199999999</v>
      </c>
      <c r="L143" s="31">
        <f>J143+K143</f>
        <v>959884.4199999999</v>
      </c>
    </row>
    <row r="144" spans="2:12" ht="52.5" customHeight="1">
      <c r="B144" s="3"/>
      <c r="C144" s="81" t="s">
        <v>385</v>
      </c>
      <c r="D144" s="82"/>
      <c r="E144" s="82"/>
      <c r="F144" s="83"/>
      <c r="G144" s="3" t="s">
        <v>0</v>
      </c>
      <c r="H144" s="75" t="s">
        <v>88</v>
      </c>
      <c r="I144" s="76"/>
      <c r="J144" s="3">
        <v>0</v>
      </c>
      <c r="K144" s="31">
        <f>K135/K140</f>
        <v>63227.5</v>
      </c>
      <c r="L144" s="31">
        <f>J144+K144</f>
        <v>63227.5</v>
      </c>
    </row>
    <row r="145" spans="2:12" ht="21.75" customHeight="1">
      <c r="B145" s="4">
        <v>4</v>
      </c>
      <c r="C145" s="77" t="s">
        <v>251</v>
      </c>
      <c r="D145" s="78"/>
      <c r="E145" s="78"/>
      <c r="F145" s="79"/>
      <c r="G145" s="3"/>
      <c r="H145" s="75"/>
      <c r="I145" s="76"/>
      <c r="J145" s="3"/>
      <c r="K145" s="6"/>
      <c r="L145" s="5"/>
    </row>
    <row r="146" spans="2:12" ht="48.75" customHeight="1">
      <c r="B146" s="3"/>
      <c r="C146" s="81" t="s">
        <v>96</v>
      </c>
      <c r="D146" s="82"/>
      <c r="E146" s="82"/>
      <c r="F146" s="83"/>
      <c r="G146" s="3" t="s">
        <v>86</v>
      </c>
      <c r="H146" s="75" t="s">
        <v>82</v>
      </c>
      <c r="I146" s="76"/>
      <c r="J146" s="41">
        <v>0</v>
      </c>
      <c r="K146" s="42">
        <v>1</v>
      </c>
      <c r="L146" s="42">
        <f>J146+K146</f>
        <v>1</v>
      </c>
    </row>
    <row r="147" spans="2:12" ht="36.75" customHeight="1">
      <c r="B147" s="3"/>
      <c r="C147" s="81" t="s">
        <v>97</v>
      </c>
      <c r="D147" s="82"/>
      <c r="E147" s="82"/>
      <c r="F147" s="83"/>
      <c r="G147" s="6" t="s">
        <v>86</v>
      </c>
      <c r="H147" s="75" t="s">
        <v>82</v>
      </c>
      <c r="I147" s="76"/>
      <c r="J147" s="42">
        <v>0</v>
      </c>
      <c r="K147" s="42">
        <v>1</v>
      </c>
      <c r="L147" s="42">
        <f>J147+K147</f>
        <v>1</v>
      </c>
    </row>
    <row r="148" spans="2:12" ht="49.5" customHeight="1">
      <c r="B148" s="3"/>
      <c r="C148" s="81" t="s">
        <v>390</v>
      </c>
      <c r="D148" s="82"/>
      <c r="E148" s="82"/>
      <c r="F148" s="83"/>
      <c r="G148" s="6" t="s">
        <v>86</v>
      </c>
      <c r="H148" s="75" t="s">
        <v>82</v>
      </c>
      <c r="I148" s="76"/>
      <c r="J148" s="42">
        <v>0</v>
      </c>
      <c r="K148" s="42">
        <v>1</v>
      </c>
      <c r="L148" s="42">
        <f>J148+K148</f>
        <v>1</v>
      </c>
    </row>
    <row r="150" spans="1:27" s="12" customFormat="1" ht="24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s="12" customFormat="1" ht="46.5" customHeight="1">
      <c r="A151" s="11"/>
      <c r="B151" s="111" t="s">
        <v>47</v>
      </c>
      <c r="C151" s="111"/>
      <c r="D151" s="111"/>
      <c r="E151" s="111"/>
      <c r="F151" s="111"/>
      <c r="G151" s="35"/>
      <c r="H151" s="35"/>
      <c r="I151" s="36"/>
      <c r="J151" s="36"/>
      <c r="K151" s="35"/>
      <c r="L151" s="37" t="s">
        <v>48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s="12" customFormat="1" ht="16.5">
      <c r="A152" s="11"/>
      <c r="G152" s="2"/>
      <c r="H152" s="2"/>
      <c r="I152" s="110" t="s">
        <v>66</v>
      </c>
      <c r="J152" s="110"/>
      <c r="K152" s="2"/>
      <c r="L152" s="38" t="s">
        <v>68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s="12" customFormat="1" ht="53.25" customHeight="1">
      <c r="A153" s="11"/>
      <c r="G153" s="2"/>
      <c r="H153" s="2"/>
      <c r="I153" s="2"/>
      <c r="J153" s="2"/>
      <c r="K153" s="2"/>
      <c r="L153" s="39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s="12" customFormat="1" ht="16.5">
      <c r="A154" s="11"/>
      <c r="B154" s="86" t="s">
        <v>41</v>
      </c>
      <c r="C154" s="86"/>
      <c r="D154" s="86"/>
      <c r="E154" s="86"/>
      <c r="F154" s="86"/>
      <c r="G154" s="2"/>
      <c r="H154" s="2"/>
      <c r="I154" s="2"/>
      <c r="J154" s="2"/>
      <c r="K154" s="2"/>
      <c r="L154" s="39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s="12" customFormat="1" ht="17.25">
      <c r="A155" s="11"/>
      <c r="B155" s="111" t="s">
        <v>16</v>
      </c>
      <c r="C155" s="111"/>
      <c r="D155" s="111"/>
      <c r="E155" s="111"/>
      <c r="F155" s="111"/>
      <c r="G155" s="35"/>
      <c r="H155" s="35"/>
      <c r="I155" s="36"/>
      <c r="J155" s="36"/>
      <c r="K155" s="35"/>
      <c r="L155" s="37" t="s">
        <v>15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s="12" customFormat="1" ht="16.5">
      <c r="A156" s="11"/>
      <c r="B156" s="11"/>
      <c r="C156" s="11"/>
      <c r="D156" s="11"/>
      <c r="E156" s="11"/>
      <c r="F156" s="11"/>
      <c r="G156" s="2"/>
      <c r="H156" s="2"/>
      <c r="I156" s="110" t="s">
        <v>66</v>
      </c>
      <c r="J156" s="110"/>
      <c r="K156" s="2"/>
      <c r="L156" s="38" t="s">
        <v>68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</sheetData>
  <sheetProtection/>
  <mergeCells count="243">
    <mergeCell ref="C140:F140"/>
    <mergeCell ref="H140:I140"/>
    <mergeCell ref="C144:F144"/>
    <mergeCell ref="H144:I144"/>
    <mergeCell ref="C148:F148"/>
    <mergeCell ref="H148:I148"/>
    <mergeCell ref="B151:F151"/>
    <mergeCell ref="I152:J152"/>
    <mergeCell ref="B154:F154"/>
    <mergeCell ref="B155:F155"/>
    <mergeCell ref="I156:J156"/>
    <mergeCell ref="C145:F145"/>
    <mergeCell ref="H145:I145"/>
    <mergeCell ref="C146:F146"/>
    <mergeCell ref="H146:I146"/>
    <mergeCell ref="C147:F147"/>
    <mergeCell ref="H147:I147"/>
    <mergeCell ref="C141:F141"/>
    <mergeCell ref="H141:I141"/>
    <mergeCell ref="C142:F142"/>
    <mergeCell ref="H142:I142"/>
    <mergeCell ref="C143:F143"/>
    <mergeCell ref="H143:I143"/>
    <mergeCell ref="C137:F137"/>
    <mergeCell ref="H137:I137"/>
    <mergeCell ref="C138:F138"/>
    <mergeCell ref="H138:I138"/>
    <mergeCell ref="C139:F139"/>
    <mergeCell ref="H139:I139"/>
    <mergeCell ref="C133:F133"/>
    <mergeCell ref="H133:I133"/>
    <mergeCell ref="C134:F134"/>
    <mergeCell ref="H134:I134"/>
    <mergeCell ref="C136:F136"/>
    <mergeCell ref="H136:I136"/>
    <mergeCell ref="C135:F135"/>
    <mergeCell ref="H135:I135"/>
    <mergeCell ref="C129:F129"/>
    <mergeCell ref="H129:I129"/>
    <mergeCell ref="B130:L130"/>
    <mergeCell ref="C131:F131"/>
    <mergeCell ref="H131:I131"/>
    <mergeCell ref="C132:F132"/>
    <mergeCell ref="H132:I132"/>
    <mergeCell ref="C126:F126"/>
    <mergeCell ref="H126:I126"/>
    <mergeCell ref="C127:F127"/>
    <mergeCell ref="H127:I127"/>
    <mergeCell ref="C128:F128"/>
    <mergeCell ref="H128:I128"/>
    <mergeCell ref="C122:F122"/>
    <mergeCell ref="H122:I122"/>
    <mergeCell ref="B123:L123"/>
    <mergeCell ref="C124:F124"/>
    <mergeCell ref="H124:I124"/>
    <mergeCell ref="C125:F125"/>
    <mergeCell ref="H125:I125"/>
    <mergeCell ref="C119:F119"/>
    <mergeCell ref="H119:I119"/>
    <mergeCell ref="C120:F120"/>
    <mergeCell ref="H120:I120"/>
    <mergeCell ref="C121:F121"/>
    <mergeCell ref="H121:I121"/>
    <mergeCell ref="C116:F116"/>
    <mergeCell ref="H116:I116"/>
    <mergeCell ref="C117:F117"/>
    <mergeCell ref="H117:I117"/>
    <mergeCell ref="C118:F118"/>
    <mergeCell ref="H118:I118"/>
    <mergeCell ref="C113:F113"/>
    <mergeCell ref="H113:I113"/>
    <mergeCell ref="C114:F114"/>
    <mergeCell ref="H114:I114"/>
    <mergeCell ref="C115:F115"/>
    <mergeCell ref="H115:I115"/>
    <mergeCell ref="B109:L109"/>
    <mergeCell ref="C110:F110"/>
    <mergeCell ref="H110:I110"/>
    <mergeCell ref="C111:F111"/>
    <mergeCell ref="H111:I111"/>
    <mergeCell ref="C112:F112"/>
    <mergeCell ref="H112:I112"/>
    <mergeCell ref="C106:F106"/>
    <mergeCell ref="H106:I106"/>
    <mergeCell ref="C107:F107"/>
    <mergeCell ref="H107:I107"/>
    <mergeCell ref="C108:F108"/>
    <mergeCell ref="H108:I108"/>
    <mergeCell ref="C103:F103"/>
    <mergeCell ref="H103:I103"/>
    <mergeCell ref="C104:F104"/>
    <mergeCell ref="H104:I104"/>
    <mergeCell ref="C105:F105"/>
    <mergeCell ref="H105:I105"/>
    <mergeCell ref="C99:F99"/>
    <mergeCell ref="H99:I99"/>
    <mergeCell ref="B100:L100"/>
    <mergeCell ref="C101:F101"/>
    <mergeCell ref="H101:I101"/>
    <mergeCell ref="C102:F102"/>
    <mergeCell ref="H102:I102"/>
    <mergeCell ref="C96:F96"/>
    <mergeCell ref="H96:I96"/>
    <mergeCell ref="C97:F97"/>
    <mergeCell ref="H97:I97"/>
    <mergeCell ref="C98:F98"/>
    <mergeCell ref="H98:I98"/>
    <mergeCell ref="C93:F93"/>
    <mergeCell ref="H93:I93"/>
    <mergeCell ref="C94:F94"/>
    <mergeCell ref="H94:I94"/>
    <mergeCell ref="C95:F95"/>
    <mergeCell ref="H95:I95"/>
    <mergeCell ref="B89:L89"/>
    <mergeCell ref="C90:F90"/>
    <mergeCell ref="H90:I90"/>
    <mergeCell ref="C91:F91"/>
    <mergeCell ref="H91:I91"/>
    <mergeCell ref="C92:F92"/>
    <mergeCell ref="H92:I92"/>
    <mergeCell ref="C86:F86"/>
    <mergeCell ref="H86:I86"/>
    <mergeCell ref="C87:F87"/>
    <mergeCell ref="H87:I87"/>
    <mergeCell ref="C88:F88"/>
    <mergeCell ref="H88:I88"/>
    <mergeCell ref="C83:F83"/>
    <mergeCell ref="H83:I83"/>
    <mergeCell ref="C84:F84"/>
    <mergeCell ref="H84:I84"/>
    <mergeCell ref="C85:F85"/>
    <mergeCell ref="H85:I85"/>
    <mergeCell ref="C79:F79"/>
    <mergeCell ref="H79:I79"/>
    <mergeCell ref="B80:L80"/>
    <mergeCell ref="C81:F81"/>
    <mergeCell ref="H81:I81"/>
    <mergeCell ref="C82:F82"/>
    <mergeCell ref="H82:I82"/>
    <mergeCell ref="C76:F76"/>
    <mergeCell ref="H76:I76"/>
    <mergeCell ref="C77:F77"/>
    <mergeCell ref="H77:I77"/>
    <mergeCell ref="C78:F78"/>
    <mergeCell ref="H78:I78"/>
    <mergeCell ref="C73:F73"/>
    <mergeCell ref="H73:I73"/>
    <mergeCell ref="C74:F74"/>
    <mergeCell ref="H74:I74"/>
    <mergeCell ref="C75:F75"/>
    <mergeCell ref="H75:I75"/>
    <mergeCell ref="C70:F70"/>
    <mergeCell ref="H70:I70"/>
    <mergeCell ref="C71:F71"/>
    <mergeCell ref="H71:I71"/>
    <mergeCell ref="C72:F72"/>
    <mergeCell ref="H72:I72"/>
    <mergeCell ref="C67:F67"/>
    <mergeCell ref="H67:I67"/>
    <mergeCell ref="C68:F68"/>
    <mergeCell ref="H68:I68"/>
    <mergeCell ref="C69:F69"/>
    <mergeCell ref="H69:I69"/>
    <mergeCell ref="C63:F63"/>
    <mergeCell ref="H63:I63"/>
    <mergeCell ref="C64:F64"/>
    <mergeCell ref="H64:I64"/>
    <mergeCell ref="E65:F65"/>
    <mergeCell ref="B66:L66"/>
    <mergeCell ref="B56:I56"/>
    <mergeCell ref="B57:I57"/>
    <mergeCell ref="B58:I58"/>
    <mergeCell ref="B59:I59"/>
    <mergeCell ref="B60:I60"/>
    <mergeCell ref="B61:L61"/>
    <mergeCell ref="B51:C51"/>
    <mergeCell ref="D51:H51"/>
    <mergeCell ref="B52:C52"/>
    <mergeCell ref="D52:H52"/>
    <mergeCell ref="B53:H53"/>
    <mergeCell ref="B54:L54"/>
    <mergeCell ref="B48:C48"/>
    <mergeCell ref="D48:H48"/>
    <mergeCell ref="B49:C49"/>
    <mergeCell ref="D49:H49"/>
    <mergeCell ref="B50:C50"/>
    <mergeCell ref="D50:H50"/>
    <mergeCell ref="B43:L43"/>
    <mergeCell ref="B45:C45"/>
    <mergeCell ref="D45:H45"/>
    <mergeCell ref="B46:C46"/>
    <mergeCell ref="D46:H46"/>
    <mergeCell ref="B47:C47"/>
    <mergeCell ref="D47:H47"/>
    <mergeCell ref="B40:C40"/>
    <mergeCell ref="D40:L40"/>
    <mergeCell ref="B41:C41"/>
    <mergeCell ref="D41:L41"/>
    <mergeCell ref="B42:C42"/>
    <mergeCell ref="D42:L42"/>
    <mergeCell ref="B37:C37"/>
    <mergeCell ref="D37:L37"/>
    <mergeCell ref="B38:C38"/>
    <mergeCell ref="D38:L38"/>
    <mergeCell ref="B39:C39"/>
    <mergeCell ref="D39:L39"/>
    <mergeCell ref="B32:L32"/>
    <mergeCell ref="M32:AA32"/>
    <mergeCell ref="B33:L33"/>
    <mergeCell ref="B34:L34"/>
    <mergeCell ref="B36:C36"/>
    <mergeCell ref="D36:L36"/>
    <mergeCell ref="B25:L25"/>
    <mergeCell ref="B26:L26"/>
    <mergeCell ref="B27:L27"/>
    <mergeCell ref="B29:L29"/>
    <mergeCell ref="B30:L30"/>
    <mergeCell ref="B31:L31"/>
    <mergeCell ref="B28:L28"/>
    <mergeCell ref="E21:L21"/>
    <mergeCell ref="B22:F22"/>
    <mergeCell ref="H22:I22"/>
    <mergeCell ref="K22:L22"/>
    <mergeCell ref="B23:D23"/>
    <mergeCell ref="B24:L24"/>
    <mergeCell ref="A14:L14"/>
    <mergeCell ref="D16:L16"/>
    <mergeCell ref="D17:L17"/>
    <mergeCell ref="D18:L18"/>
    <mergeCell ref="D19:L19"/>
    <mergeCell ref="E20:L20"/>
    <mergeCell ref="J7:L7"/>
    <mergeCell ref="J8:L8"/>
    <mergeCell ref="J9:L9"/>
    <mergeCell ref="J10:L10"/>
    <mergeCell ref="J11:L11"/>
    <mergeCell ref="A13:L13"/>
    <mergeCell ref="J1:L1"/>
    <mergeCell ref="J2:L2"/>
    <mergeCell ref="J3:L3"/>
    <mergeCell ref="J4:L4"/>
    <mergeCell ref="J5:L5"/>
    <mergeCell ref="J6:L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school536</dc:creator>
  <cp:keywords/>
  <dc:description/>
  <cp:lastModifiedBy>school536</cp:lastModifiedBy>
  <cp:lastPrinted>2019-02-11T09:45:40Z</cp:lastPrinted>
  <dcterms:created xsi:type="dcterms:W3CDTF">2017-01-03T12:51:51Z</dcterms:created>
  <dcterms:modified xsi:type="dcterms:W3CDTF">2019-02-11T09:58:13Z</dcterms:modified>
  <cp:category/>
  <cp:version/>
  <cp:contentType/>
  <cp:contentStatus/>
</cp:coreProperties>
</file>