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240" windowHeight="11535" activeTab="0"/>
  </bookViews>
  <sheets>
    <sheet name="звіт з 01.01.2020" sheetId="1" r:id="rId1"/>
  </sheets>
  <definedNames>
    <definedName name="_xlnm.Print_Area" localSheetId="0">'звіт з 01.01.2020'!$A$1:$M$154</definedName>
  </definedNames>
  <calcPr fullCalcOnLoad="1"/>
</workbook>
</file>

<file path=xl/sharedStrings.xml><?xml version="1.0" encoding="utf-8"?>
<sst xmlns="http://schemas.openxmlformats.org/spreadsheetml/2006/main" count="336" uniqueCount="175">
  <si>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</si>
  <si>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</si>
  <si>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</si>
  <si>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</si>
  <si>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</si>
  <si>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</si>
  <si>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</si>
  <si>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</si>
  <si>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</si>
  <si>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</si>
  <si>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</si>
  <si>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</si>
  <si>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</si>
  <si>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</si>
  <si>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</si>
  <si>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</si>
  <si>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</si>
  <si>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</si>
  <si>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</si>
  <si>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</si>
  <si>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</si>
  <si>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</si>
  <si>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</si>
  <si>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</si>
  <si>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</si>
  <si>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</si>
  <si>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</si>
  <si>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</si>
  <si>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</si>
  <si>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</si>
  <si>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</si>
  <si>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</si>
  <si>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</si>
  <si>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</si>
  <si>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</si>
  <si>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</si>
  <si>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</si>
  <si>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</si>
  <si>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</si>
  <si>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</si>
  <si>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</si>
  <si>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</si>
  <si>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Департамент розвитку інфраструктури міста виконкому Криворізької міської ради</t>
  </si>
  <si>
    <t>грн.</t>
  </si>
  <si>
    <t>од.</t>
  </si>
  <si>
    <t>Розрахунок</t>
  </si>
  <si>
    <t>відс.</t>
  </si>
  <si>
    <t>Директор департаменту розвитку інфраструктури міста виконкому Криворізької міської ради</t>
  </si>
  <si>
    <t>І.О. Карий</t>
  </si>
  <si>
    <t>Начальник управління фінансів та бухгалтерської звітності департаменту розвитку інфраструктури міста виконкому Криворізької міської ради, головний бухгалтер</t>
  </si>
  <si>
    <t>Н.М.Степанюк</t>
  </si>
  <si>
    <t>0443</t>
  </si>
  <si>
    <t>Створення умов, сприятливих для життєдіяльності людини шляхом підвищення ефективності та надійності функціонування житлово-комунального господарства та благоустрою населених пуктів</t>
  </si>
  <si>
    <t>Програма розвитку та безпеки дорожнього руху в місті Кривому Розі на період 2013-2020 років</t>
  </si>
  <si>
    <t>Видатки на будівництво світлофорних об`єктів</t>
  </si>
  <si>
    <t>Кількість світлофорних об’єктів, які необхідно побудувати</t>
  </si>
  <si>
    <t>Припис ДАІ, Рішення районної у місті ради</t>
  </si>
  <si>
    <t>Видатки на будівництво мереж зовнішнього освітлення</t>
  </si>
  <si>
    <t>Кількість об’єктів мереж зовнішнього освітлення, які необхідно побудувати</t>
  </si>
  <si>
    <t>Кількість світлофорних об’єктів, які планується побудувати</t>
  </si>
  <si>
    <t>Звернення громадян</t>
  </si>
  <si>
    <t>Звернення</t>
  </si>
  <si>
    <t>Середня вартість будівництва 1 світлофорного обєкту</t>
  </si>
  <si>
    <t>Середня вартість будівництва 1 об`єкта мереж зовнішнього освітлення</t>
  </si>
  <si>
    <t>Питома вага кількості світлофорних об`єктів, що планується побудувати до кількості світлофорних об`єктів, що необхідно побудувати</t>
  </si>
  <si>
    <t>Питома вага кількості об`єктів мереж зовнішнього освітлення, які планується побудувати до кількості об`єктів мереж зовнішнього освітлення, які необхідно побудувати</t>
  </si>
  <si>
    <t xml:space="preserve">Рівень готовності ПКД та експертизи для будівництва інженерних мереж (електропостачання, водопостачання та водовідведення) з облаштуванням місця встановлення туалетів модульного типу </t>
  </si>
  <si>
    <t>Кількість туалетів модульного типу, для облаштування яких планується будівництво інженерних мереж (електропостачання, водопостачання та водовідведення)</t>
  </si>
  <si>
    <t>Обсяг видатків на будівництво інженерних мереж (електропостачання, водопостачання та водовідведення) з облаштуванням місця встановлення туалетів модульного типу</t>
  </si>
  <si>
    <t>Кількість туалетів модульного типу, для облаштування яких необхідно здійснити будівництво інженерних мереж (електропостачання, водопостачання та водовідведення)</t>
  </si>
  <si>
    <t>про виконання паспорта бюджетної програми місцевого бюджету на 2020 рік</t>
  </si>
  <si>
    <t xml:space="preserve">                  Департамент розвитку інфраструктури міста виконкому Криворізької міської ради</t>
  </si>
  <si>
    <t>03364234</t>
  </si>
  <si>
    <t>(код Програмної класифікації видатків та кредитування місцевого бюджету)</t>
  </si>
  <si>
    <t>(код за ЄДРПОУ)</t>
  </si>
  <si>
    <t>04205100000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</si>
  <si>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</si>
  <si>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</si>
  <si>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</si>
  <si>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</si>
  <si>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Будівництво об'єктів житлово-комунального господарства</t>
  </si>
  <si>
    <t>1217310</t>
  </si>
  <si>
    <t>(найменування головного розпорядника коштів місцевого бюджету)</t>
  </si>
  <si>
    <t>Забезпечення розвитку інфраструктури території міста</t>
  </si>
  <si>
    <t>Забезпечення функціонування мереж, об`єктів зовнішнього освітлення</t>
  </si>
  <si>
    <t>Забезпечення функціонування світлофорних об`єктів</t>
  </si>
  <si>
    <t>Забезпечення функціонування інших об`єктів (елементів) благоустрою</t>
  </si>
  <si>
    <t>Забезпечення проведення капітального ремонту ліфтів у багатоквартирних будинках</t>
  </si>
  <si>
    <t>Забезпечення експлуатації та технічного обслуговування житлового фонду</t>
  </si>
  <si>
    <t>Забезпечення функціонування об`єктів транспортної інфраструктури</t>
  </si>
  <si>
    <t>Функціонування мереж, об'єктів зовнішнього освітлення</t>
  </si>
  <si>
    <t>Функціонування світлофорних об'єктів</t>
  </si>
  <si>
    <t>Функціонування інших об'єктів (елементів) благоустрою</t>
  </si>
  <si>
    <t>Виконання капітального ремонту ліфтів у багатоквартирних житлових будинках</t>
  </si>
  <si>
    <t>Експлуатація та технічне обслуговування житлового фонду</t>
  </si>
  <si>
    <t>Функціонування об'єктів транспортної інфраструктури</t>
  </si>
  <si>
    <t>Програма розвитку та утримання житлово-комунального господарства міста на період 2017 - 2022 років</t>
  </si>
  <si>
    <t>Програма розвитку та утримання об'єктів (елементів) благоустрою м. Кривого Рогу на період 2017-2022 років</t>
  </si>
  <si>
    <t xml:space="preserve">Обсяг видатків, передбачених на капітальний ремонт мереж зовнішнього освітлення, в т.ч. на виготовлення проєктно-кошторисної документації </t>
  </si>
  <si>
    <t>Кількість об’єктів мереж зовнішнього освітлення, які потребують капітального ремонту в т.ч. виготовлення проєктно-кошторисної документації</t>
  </si>
  <si>
    <t>Кількість контейнерних майданчиків, які потребують капітального ремонту</t>
  </si>
  <si>
    <t>Обсяг видатків, передбачених на виготовлення проєктно-кошторисної документації на виконання робіт з капітального ремонту контейнерних майданчиків</t>
  </si>
  <si>
    <t>Кількість контейнерних майданчиків, що потребують виготовлення проєктно-кошторисної документації</t>
  </si>
  <si>
    <t>Обсяг видатків, передбачених  на капітальний ремонт (парків і скверів, тощо)</t>
  </si>
  <si>
    <t>Кількість парків та скверів, в яких необхідно провести капітальний ремонт</t>
  </si>
  <si>
    <t>Обсяг видатків, передбачених на капітальний ремонт контейнерних майданчиків</t>
  </si>
  <si>
    <t>Обсяг видатків на розробку проєктно-кошторисної документації для будівництва інженерних мереж (електропостачання, водопостачання та водовідведення) з облаштуванням місця встановлення туалету модульного типу на мкр. Східний – 2, 3, Довгинцівський район, у м. Кривому Розі, Дніпропетровської обл."</t>
  </si>
  <si>
    <t>Кількість туалетів модульного типу, для встановлення, яких необхідна розробка проєктно-кошторисної документації для будівництва інженерних мереж (електропостачання, водопостачання та водовідведення)</t>
  </si>
  <si>
    <t xml:space="preserve">Обсяг видатків, передбачених на капітальний ремонт ліфтів </t>
  </si>
  <si>
    <t xml:space="preserve">Кількість ліфтів, що потребують капітального ремонту </t>
  </si>
  <si>
    <t>Обсяг видатків, передбачених на виготовлення проєктно-кошторисної документації на виконання робіт з капітального ремонту ліфтів</t>
  </si>
  <si>
    <t>Кількість ліфтів, що потребують виготовлення проєктно-кошторисної документації</t>
  </si>
  <si>
    <t>Обсяг видатків, передбачених на капітальний ремонт мостів та шляхопроводів</t>
  </si>
  <si>
    <t>Кількість мостів, на яких необхідно провести капітальний ремонт</t>
  </si>
  <si>
    <t>Обсяг видатків передбачених на капітальний ремонт житлового фонду, у тому числі гуртожитки</t>
  </si>
  <si>
    <t>Кількість будинків, що потребують капітального ремонту</t>
  </si>
  <si>
    <t>Обсяг видатків, передбачених на капітальний ремонт автошляхів міста</t>
  </si>
  <si>
    <t>Обсяг видатків, передбачених  на реконструкцію парків і скверів, в тому числі розроблення проєктно-кошторисної документації</t>
  </si>
  <si>
    <t>Кількість парків та скверів, щодо яких необхідно провести реконструкцію, в тому числі розроблення проєктно-кошторисної документації</t>
  </si>
  <si>
    <t>Рішення Криворізької міської ради «Про міський бюджет міста Кривого Рогу на 2020 рік» від 24.12.2019 №4310, зі змінами.</t>
  </si>
  <si>
    <t>Дефектні акти, ПКД</t>
  </si>
  <si>
    <t>Розрахунок, ПКД</t>
  </si>
  <si>
    <t>Акти обстеження</t>
  </si>
  <si>
    <t>Проєктно-кошторисна документація, акти обстеження</t>
  </si>
  <si>
    <t>Технічний звіт, ПКД, звернення громадян</t>
  </si>
  <si>
    <t>Звернення, ПКД</t>
  </si>
  <si>
    <t>Проєктно-кошторисна документація</t>
  </si>
  <si>
    <t>Акти обстеження, ПКД</t>
  </si>
  <si>
    <t>Експертні висновки, акти обстеження, ПКД</t>
  </si>
  <si>
    <t>Проєктно-кошторисна документація. Звернення громадян</t>
  </si>
  <si>
    <t>ЗУ "Про благоустрій населених пунктів" від 06.09.2005р. №2807-IV, зі змінами, дані бухгалтерського обліку</t>
  </si>
  <si>
    <t>Кількість об’єктів зовнішнього освітлення, на яких заплановано проведення капітального ремонту в т.ч. виготовлення  проєктно-кошторисної документації</t>
  </si>
  <si>
    <t>Кількість контейнерних майданчиків, які планується капітально відремонтувати</t>
  </si>
  <si>
    <t>Кількість контейнерних майданчиків, щодо яких планується виготовлення проєктно-кошторисної документації</t>
  </si>
  <si>
    <t>Кількість парків та скверів, в яких планується провести капітальний ремонт</t>
  </si>
  <si>
    <t>Кількість об’єктів мереж зовнішнього освітлення , які планується  побудувати</t>
  </si>
  <si>
    <t>Кількість туалетів модульного типу, для встановлення яких планується розробка проєктно-кошторисної документації для будівництва інженерних мереж (електропостачання, водопостачання та водовідведення)</t>
  </si>
  <si>
    <t>Кількість ліфтів, капітальний ремонт яких планується виконати</t>
  </si>
  <si>
    <t>Кількість ліфтів, щодо яких планується виготовлення проєктно-кошторисної документації</t>
  </si>
  <si>
    <t>Кількість мостів, які планується капітально відремонтувати</t>
  </si>
  <si>
    <t>Кількість будинків, на яких планується виконати капітальний ремонт</t>
  </si>
  <si>
    <t>Кількість парків та скверів, щодо яких планується провести реконструкцію, в тому числі розроблення проєктно-кошторисної документації</t>
  </si>
  <si>
    <t>ПКД</t>
  </si>
  <si>
    <t xml:space="preserve">Середня вартість капітального ремонту 1 об`єкту зовнішнього освітлення в т.ч. виготовлення проєктно-кошторисної документації </t>
  </si>
  <si>
    <t>Середня вартість капітального ремонту 1 контейнерного майданчику</t>
  </si>
  <si>
    <t>Середня вартість виготовлення проєктно-кошторисної документації на 1 контейнерний майданчик</t>
  </si>
  <si>
    <t>Середня вартість  капітального ремонту 1 парку, скверу</t>
  </si>
  <si>
    <t>Середні витрати на будівництво інженерних мереж ( електропостачання, водопостачання та водовідведення) з облаштуванням  місця встановлення 1 туалету модульного типу</t>
  </si>
  <si>
    <t>Середні витрати на розробку ПКД для будівництва  інженерних мереж (електропостачання, водопостачання та водовідведення) з облаштуванням місця встановлення 1 туалету модульного типу</t>
  </si>
  <si>
    <t>Середня вартість капітального ремонту 1 ліфта</t>
  </si>
  <si>
    <t>Середня вартість виготовлення проєктно-кошторисної документації на 1 ліфт</t>
  </si>
  <si>
    <t>Середня вартість капітального ремонту 1 мосту</t>
  </si>
  <si>
    <t>Середня вартість капітального ремонту 1 будинку</t>
  </si>
  <si>
    <t>Середня вартість розробки, коригування 1 проєктно-кошторисної документації та проходження експертизи для виконання капітального ремонту автошляхів</t>
  </si>
  <si>
    <t>Середні витрати на реконструкцію, в тому числі розроблення проєктно-кошторисної документації на 1 парк</t>
  </si>
  <si>
    <t>Питома вага кількості об`єктів зовнішнього освітлення, на яких планується проведення капітального ремонту в т.ч. виготовлення проєктно-кошторисної документації до кількості об`єктів зовнішнього освітлення, які потребують капітального ремонту в т.ч. виготовлення проєктно-кошторисної документації</t>
  </si>
  <si>
    <t>Питома вага кількості контейнерних майданчиків, які планується капітально відремонтувати до кількості контейнерних майданчиків, які потребують капітального ремонту</t>
  </si>
  <si>
    <t>Рівень готовності проєктно-кошторисної документації для капітальному ремонту контейнерних майданчиків</t>
  </si>
  <si>
    <t>Питома вага кількості парків та скверів, в яких планується проведення капітального ремонту, до кількості парків та скверів, в яких необхідно провести капітальний ремонт</t>
  </si>
  <si>
    <t>Рівень готовності будівництва інженерних мереж (електропостачання, водопостачання та водовідведення) з облаштуванням місця встановлення туалетів модульного типу, що планується побудувати до кількості яких необхідно побудувати</t>
  </si>
  <si>
    <t>Питома вага кількості ліфтів, на яких планується проведення капітального ремонту до кількості ліфтів, що потребує капітального ремонту</t>
  </si>
  <si>
    <t>Рівень готовності проєктно-кошторисної документації для капітального ремонту ліфтів</t>
  </si>
  <si>
    <t>Питома вага кількості мостів, на яких планується провести капітальний  ремонт, до кількості мостів, на яких необхідно провести капітальний ремонт</t>
  </si>
  <si>
    <t>Питома вага кількості будинків, на яких планується проведення капітального ремонту до кількості будинків, що потребує капітального ремонту</t>
  </si>
  <si>
    <t>Питома вага кількості автошляхів, для виконання капітального ремонту, яких планується розроблення,  коригування проєктно-кошторисної документації, проходження експертизи до кількості автошляхів для виконання капітального ремонту, яких необхідно розроблення, коригування проєктно-кошторисної документації, проходження експертизи</t>
  </si>
  <si>
    <t>Питома вага кількості парків та скверів, щодо яких планується провести реконструкцію, в тому числі розроблення проєктно-кошторисної документації, до кількості парків та скверів, щодо яких необхідно провести реконструкцію, в тому числі розроблення проєктно-кошторисної документації</t>
  </si>
  <si>
    <t>Кількість автошляхів, для виконання капітального ремонту яких необхідно розроблення, проведення коригування проєктно-кошторисної документації та проходження експертизи</t>
  </si>
  <si>
    <t>Кількість автошляхів, для виконання капітального ремонту яких планується здійснити розроблення, коригування проєктно-кошторисної документації та проходження експертизи</t>
  </si>
  <si>
    <t>передбачених на капітальний ремонт контейнерних майданчиків</t>
  </si>
  <si>
    <t>{Форма звіту із змінами, внесеними згідно з Наказом Міністерства фінансів № 472 від 28.04.2017; в редакції Наказів Міністерства фінансів № 908 від 15.11.2018, № 1209 від 29.12.2018; із змінами, внесеними згідно з Наказом Міністерства фінансів № 336 від 07.08.2019}</t>
  </si>
  <si>
    <t>Розбіжності між фактичними та затвердженими результативними показниками виникли внаслідок розірвання з підрядними організаціями договорів на виконання робіт з капітального ремонту та укладання додаткових угод щодо виконання робіт у 2021 році у зв"язку з відсутністю фінансування.</t>
  </si>
  <si>
    <t xml:space="preserve">У 2020 році виконано капітальний ремонт ліфтів, контейнерних майданчиків, мереж зовнішнього освітлення, частини скверу на пл. Молодіжній у м. Кривому Розі; У 2020 році завершені роботи з будівництва 3 світлофорних об’єктів, а також з будівництва інженерних мереж (електропостачання, водопостачання та водовідведення) з облаштування місця встановлення туалету модульного типу.Виготовленно проєктно-кошторисну документацію на проведення капітального ремонту ліфтів, контейнерних майданчиків,  мереж зовнішнього освітлення , реконструкцію скверу «Алея «200 каштанів» на вул. Єсеніна (від вул. Героїв АТО до просп. Гагаріна),  будівництво інженерних мереж (електропостачання, водопостачання та водовідведення) з облаштуванням місця встановлення 1 туалету модульного типу для виконання робіт в наступних роках. </t>
  </si>
  <si>
    <t>Відхилення виникло внаслідок: економії коштів за результатами проведених процедур закупівель, фактичного виконання  договорів, зменшення вартості матеріалів; у зв"язку з відмінною торгів;  розірвання договорів та укладання додаткових угод з підрядними організаціями щодо виконання робіт у 2021 році у зв"язку з відсутністю фінансування.</t>
  </si>
  <si>
    <t>Відхилення виникло внаслідок: економії коштів за результатами проведених процедур закупівель, фактичного виконання  договорів, зменшення вартості матеріалів; у зв"язку з відмінною процедури закупівлі;  розірвання договорів та укладання додаткових угод з підрядними організаціями щодо виконання робіт у 2021 році у зв"язку з відсутністю фінансування.</t>
  </si>
  <si>
    <t xml:space="preserve">Здійснено заходи для розвитку  інфраструктури території міста.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</si>
</sst>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0.00"/>
    <numFmt numFmtId="193" formatCode="#,##0.0"/>
    <numFmt numFmtId="194" formatCode="0.0"/>
    <numFmt numFmtId="195" formatCode="0.000"/>
    <numFmt numFmtId="196" formatCode="#,##0.000"/>
    <numFmt numFmtId="197" formatCode="#,##0.0000"/>
    <numFmt numFmtId="198" formatCode="0.000000"/>
    <numFmt numFmtId="199" formatCode="0.00000"/>
    <numFmt numFmtId="200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8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/>
    </xf>
    <xf numFmtId="1" fontId="51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top" wrapText="1"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vertical="top" wrapText="1"/>
    </xf>
    <xf numFmtId="3" fontId="51" fillId="0" borderId="10" xfId="0" applyNumberFormat="1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4" fontId="47" fillId="33" borderId="0" xfId="0" applyNumberFormat="1" applyFont="1" applyFill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49" fillId="0" borderId="13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55" fillId="0" borderId="0" xfId="0" applyFont="1" applyAlignment="1" quotePrefix="1">
      <alignment horizontal="left"/>
    </xf>
    <xf numFmtId="0" fontId="5" fillId="0" borderId="0" xfId="0" applyFont="1" applyAlignment="1">
      <alignment horizontal="left" vertical="top" wrapText="1"/>
    </xf>
    <xf numFmtId="3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/>
    </xf>
    <xf numFmtId="0" fontId="46" fillId="0" borderId="0" xfId="0" applyFont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49" fillId="0" borderId="12" xfId="0" applyFont="1" applyBorder="1" applyAlignment="1" quotePrefix="1">
      <alignment horizontal="center" vertical="center" wrapText="1"/>
    </xf>
    <xf numFmtId="0" fontId="50" fillId="0" borderId="12" xfId="0" applyFont="1" applyBorder="1" applyAlignment="1">
      <alignment horizontal="center"/>
    </xf>
    <xf numFmtId="49" fontId="50" fillId="0" borderId="12" xfId="0" applyNumberFormat="1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7" fillId="0" borderId="12" xfId="0" applyFont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54"/>
  <sheetViews>
    <sheetView tabSelected="1" view="pageBreakPreview" zoomScale="60" zoomScalePageLayoutView="0" workbookViewId="0" topLeftCell="A129">
      <selection activeCell="G130" sqref="G130"/>
    </sheetView>
  </sheetViews>
  <sheetFormatPr defaultColWidth="9.140625" defaultRowHeight="15"/>
  <cols>
    <col min="1" max="1" width="3.140625" style="8" customWidth="1"/>
    <col min="2" max="2" width="18.7109375" style="8" customWidth="1"/>
    <col min="3" max="3" width="9.28125" style="8" customWidth="1"/>
    <col min="4" max="4" width="17.57421875" style="8" customWidth="1"/>
    <col min="5" max="5" width="10.421875" style="8" customWidth="1"/>
    <col min="6" max="6" width="13.140625" style="8" customWidth="1"/>
    <col min="7" max="7" width="13.7109375" style="8" customWidth="1"/>
    <col min="8" max="8" width="11.421875" style="8" customWidth="1"/>
    <col min="9" max="9" width="11.7109375" style="8" customWidth="1"/>
    <col min="10" max="10" width="12.00390625" style="8" customWidth="1"/>
    <col min="11" max="11" width="11.28125" style="8" customWidth="1"/>
    <col min="12" max="12" width="13.8515625" style="8" customWidth="1"/>
    <col min="13" max="13" width="14.57421875" style="8" customWidth="1"/>
    <col min="14" max="15" width="11.28125" style="8" bestFit="1" customWidth="1"/>
    <col min="16" max="16" width="9.140625" style="8" customWidth="1"/>
    <col min="17" max="17" width="11.28125" style="8" bestFit="1" customWidth="1"/>
    <col min="18" max="16384" width="9.140625" style="8" customWidth="1"/>
  </cols>
  <sheetData>
    <row r="1" spans="1:13" ht="15.75" customHeight="1">
      <c r="A1" s="25"/>
      <c r="B1" s="25"/>
      <c r="C1" s="25"/>
      <c r="D1" s="25"/>
      <c r="E1" s="25"/>
      <c r="F1" s="25"/>
      <c r="G1" s="25"/>
      <c r="H1" s="25"/>
      <c r="I1" s="25"/>
      <c r="J1" s="107" t="s">
        <v>41</v>
      </c>
      <c r="K1" s="107"/>
      <c r="L1" s="107"/>
      <c r="M1" s="107"/>
    </row>
    <row r="2" spans="1:13" ht="15">
      <c r="A2" s="25"/>
      <c r="B2" s="25"/>
      <c r="C2" s="25"/>
      <c r="D2" s="25"/>
      <c r="E2" s="25"/>
      <c r="F2" s="25"/>
      <c r="G2" s="25"/>
      <c r="H2" s="25"/>
      <c r="I2" s="25"/>
      <c r="J2" s="107"/>
      <c r="K2" s="107"/>
      <c r="L2" s="107"/>
      <c r="M2" s="107"/>
    </row>
    <row r="3" spans="1:13" ht="15">
      <c r="A3" s="25"/>
      <c r="B3" s="25"/>
      <c r="C3" s="25"/>
      <c r="D3" s="25"/>
      <c r="E3" s="25"/>
      <c r="F3" s="25"/>
      <c r="G3" s="25"/>
      <c r="H3" s="25"/>
      <c r="I3" s="25"/>
      <c r="J3" s="107"/>
      <c r="K3" s="107"/>
      <c r="L3" s="107"/>
      <c r="M3" s="107"/>
    </row>
    <row r="4" spans="1:13" ht="15">
      <c r="A4" s="25"/>
      <c r="B4" s="25"/>
      <c r="C4" s="25"/>
      <c r="D4" s="25"/>
      <c r="E4" s="25"/>
      <c r="F4" s="25"/>
      <c r="G4" s="25"/>
      <c r="H4" s="25"/>
      <c r="I4" s="25"/>
      <c r="J4" s="107"/>
      <c r="K4" s="107"/>
      <c r="L4" s="107"/>
      <c r="M4" s="107"/>
    </row>
    <row r="5" spans="1:13" s="56" customFormat="1" ht="15.75">
      <c r="A5" s="55"/>
      <c r="B5" s="55"/>
      <c r="C5" s="55"/>
      <c r="D5" s="96" t="s">
        <v>14</v>
      </c>
      <c r="E5" s="96"/>
      <c r="F5" s="96"/>
      <c r="G5" s="96"/>
      <c r="H5" s="96"/>
      <c r="I5" s="96"/>
      <c r="J5" s="96"/>
      <c r="K5" s="96"/>
      <c r="L5" s="96"/>
      <c r="M5" s="55"/>
    </row>
    <row r="6" spans="1:13" s="56" customFormat="1" ht="30.75" customHeight="1">
      <c r="A6" s="55"/>
      <c r="B6" s="55"/>
      <c r="C6" s="55"/>
      <c r="D6" s="96" t="s">
        <v>70</v>
      </c>
      <c r="E6" s="96"/>
      <c r="F6" s="96"/>
      <c r="G6" s="96"/>
      <c r="H6" s="96"/>
      <c r="I6" s="96"/>
      <c r="J6" s="96"/>
      <c r="K6" s="96"/>
      <c r="L6" s="96"/>
      <c r="M6" s="55"/>
    </row>
    <row r="7" spans="1:13" s="56" customFormat="1" ht="30.75" customHeight="1">
      <c r="A7" s="88" t="s">
        <v>0</v>
      </c>
      <c r="B7" s="89">
        <v>1200000</v>
      </c>
      <c r="C7" s="89"/>
      <c r="D7" s="80" t="s">
        <v>71</v>
      </c>
      <c r="E7" s="80"/>
      <c r="F7" s="80"/>
      <c r="G7" s="80"/>
      <c r="H7" s="80"/>
      <c r="I7" s="80"/>
      <c r="J7" s="80"/>
      <c r="K7" s="80"/>
      <c r="L7" s="80"/>
      <c r="M7" s="66" t="s">
        <v>72</v>
      </c>
    </row>
    <row r="8" spans="1:13" s="56" customFormat="1" ht="29.25" customHeight="1">
      <c r="A8" s="88"/>
      <c r="B8" s="90" t="s">
        <v>73</v>
      </c>
      <c r="C8" s="90"/>
      <c r="D8" s="97" t="s">
        <v>82</v>
      </c>
      <c r="E8" s="97"/>
      <c r="F8" s="97"/>
      <c r="G8" s="97"/>
      <c r="H8" s="97"/>
      <c r="I8" s="97"/>
      <c r="J8" s="97"/>
      <c r="K8" s="97"/>
      <c r="L8" s="97"/>
      <c r="M8" s="67" t="s">
        <v>74</v>
      </c>
    </row>
    <row r="9" spans="1:13" s="56" customFormat="1" ht="15.75" customHeight="1">
      <c r="A9" s="88" t="s">
        <v>1</v>
      </c>
      <c r="B9" s="89">
        <v>1210000</v>
      </c>
      <c r="C9" s="89"/>
      <c r="D9" s="80" t="s">
        <v>42</v>
      </c>
      <c r="E9" s="80"/>
      <c r="F9" s="80"/>
      <c r="G9" s="80"/>
      <c r="H9" s="80"/>
      <c r="I9" s="80"/>
      <c r="J9" s="80"/>
      <c r="K9" s="80"/>
      <c r="L9" s="80"/>
      <c r="M9" s="66" t="s">
        <v>72</v>
      </c>
    </row>
    <row r="10" spans="1:13" s="56" customFormat="1" ht="26.25" customHeight="1">
      <c r="A10" s="88"/>
      <c r="B10" s="90" t="s">
        <v>73</v>
      </c>
      <c r="C10" s="90"/>
      <c r="D10" s="57"/>
      <c r="E10" s="91" t="s">
        <v>13</v>
      </c>
      <c r="F10" s="91"/>
      <c r="G10" s="91"/>
      <c r="H10" s="91"/>
      <c r="I10" s="91"/>
      <c r="J10" s="91"/>
      <c r="K10" s="91"/>
      <c r="L10" s="91"/>
      <c r="M10" s="67" t="s">
        <v>74</v>
      </c>
    </row>
    <row r="11" spans="1:13" s="56" customFormat="1" ht="29.25" customHeight="1">
      <c r="A11" s="88" t="s">
        <v>2</v>
      </c>
      <c r="B11" s="92" t="s">
        <v>81</v>
      </c>
      <c r="C11" s="92"/>
      <c r="D11" s="93">
        <v>7310</v>
      </c>
      <c r="E11" s="93"/>
      <c r="F11" s="94" t="s">
        <v>51</v>
      </c>
      <c r="G11" s="94"/>
      <c r="H11" s="95" t="s">
        <v>80</v>
      </c>
      <c r="I11" s="95"/>
      <c r="J11" s="95"/>
      <c r="K11" s="58"/>
      <c r="L11" s="58"/>
      <c r="M11" s="66" t="s">
        <v>75</v>
      </c>
    </row>
    <row r="12" spans="1:13" s="56" customFormat="1" ht="33" customHeight="1">
      <c r="A12" s="88"/>
      <c r="B12" s="90" t="s">
        <v>73</v>
      </c>
      <c r="C12" s="90" t="s">
        <v>3</v>
      </c>
      <c r="D12" s="79" t="s">
        <v>76</v>
      </c>
      <c r="E12" s="79"/>
      <c r="F12" s="79" t="s">
        <v>77</v>
      </c>
      <c r="G12" s="79"/>
      <c r="H12" s="79" t="s">
        <v>78</v>
      </c>
      <c r="I12" s="79"/>
      <c r="J12" s="79"/>
      <c r="K12" s="59"/>
      <c r="L12" s="59"/>
      <c r="M12" s="67" t="s">
        <v>79</v>
      </c>
    </row>
    <row r="13" spans="1:13" ht="15" customHeight="1">
      <c r="A13" s="51"/>
      <c r="B13" s="38"/>
      <c r="C13" s="38"/>
      <c r="D13" s="25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30.75" customHeight="1">
      <c r="A14" s="105" t="s">
        <v>26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ht="15">
      <c r="A15" s="2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45">
      <c r="A16" s="22" t="s">
        <v>22</v>
      </c>
      <c r="B16" s="99" t="s">
        <v>23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36.75" customHeight="1">
      <c r="A17" s="22">
        <v>1</v>
      </c>
      <c r="B17" s="100" t="s">
        <v>52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13" ht="15">
      <c r="A18" s="2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3" t="s">
        <v>27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21" customHeight="1">
      <c r="A20" s="108" t="s">
        <v>83</v>
      </c>
      <c r="B20" s="108"/>
      <c r="C20" s="108"/>
      <c r="D20" s="108"/>
      <c r="E20" s="108"/>
      <c r="F20" s="108"/>
      <c r="G20" s="108"/>
      <c r="H20" s="108"/>
      <c r="I20" s="108"/>
      <c r="J20" s="25"/>
      <c r="K20" s="25"/>
      <c r="L20" s="25"/>
      <c r="M20" s="25"/>
    </row>
    <row r="21" spans="1:13" ht="11.25" customHeight="1">
      <c r="A21" s="24"/>
      <c r="B21" s="24"/>
      <c r="C21" s="24"/>
      <c r="D21" s="24"/>
      <c r="E21" s="24"/>
      <c r="F21" s="24"/>
      <c r="G21" s="24"/>
      <c r="H21" s="24"/>
      <c r="I21" s="24"/>
      <c r="J21" s="25"/>
      <c r="K21" s="25"/>
      <c r="L21" s="25"/>
      <c r="M21" s="25"/>
    </row>
    <row r="22" spans="1:69" ht="15">
      <c r="A22" s="23" t="s">
        <v>28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</row>
    <row r="23" spans="1:69" ht="15">
      <c r="A23" s="2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</row>
    <row r="24" spans="1:69" ht="52.5" customHeight="1">
      <c r="A24" s="22" t="s">
        <v>22</v>
      </c>
      <c r="B24" s="99" t="s">
        <v>5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6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</row>
    <row r="25" spans="1:69" ht="18.75" customHeight="1">
      <c r="A25" s="1">
        <v>1</v>
      </c>
      <c r="B25" s="103" t="s">
        <v>84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13"/>
      <c r="BI25" s="13"/>
      <c r="BJ25" s="13"/>
      <c r="BK25" s="13"/>
      <c r="BL25" s="13"/>
      <c r="BM25" s="13"/>
      <c r="BN25" s="13"/>
      <c r="BO25" s="13"/>
      <c r="BP25" s="13"/>
      <c r="BQ25" s="13"/>
    </row>
    <row r="26" spans="1:69" ht="18.75" customHeight="1">
      <c r="A26" s="20">
        <v>2</v>
      </c>
      <c r="B26" s="103" t="s">
        <v>85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13"/>
      <c r="BI26" s="13"/>
      <c r="BJ26" s="13"/>
      <c r="BK26" s="13"/>
      <c r="BL26" s="13"/>
      <c r="BM26" s="13"/>
      <c r="BN26" s="13"/>
      <c r="BO26" s="13"/>
      <c r="BP26" s="13"/>
      <c r="BQ26" s="13"/>
    </row>
    <row r="27" spans="1:69" ht="16.5" customHeight="1">
      <c r="A27" s="1">
        <v>3</v>
      </c>
      <c r="B27" s="103" t="s">
        <v>86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13"/>
      <c r="BI27" s="13"/>
      <c r="BJ27" s="13"/>
      <c r="BK27" s="13"/>
      <c r="BL27" s="13"/>
      <c r="BM27" s="13"/>
      <c r="BN27" s="13"/>
      <c r="BO27" s="13"/>
      <c r="BP27" s="13"/>
      <c r="BQ27" s="13"/>
    </row>
    <row r="28" spans="1:69" ht="16.5" customHeight="1">
      <c r="A28" s="10">
        <v>4</v>
      </c>
      <c r="B28" s="103" t="s">
        <v>87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13"/>
      <c r="BI28" s="13"/>
      <c r="BJ28" s="13"/>
      <c r="BK28" s="13"/>
      <c r="BL28" s="13"/>
      <c r="BM28" s="13"/>
      <c r="BN28" s="13"/>
      <c r="BO28" s="13"/>
      <c r="BP28" s="13"/>
      <c r="BQ28" s="13"/>
    </row>
    <row r="29" spans="1:69" ht="16.5" customHeight="1">
      <c r="A29" s="10">
        <v>5</v>
      </c>
      <c r="B29" s="103" t="s">
        <v>88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13"/>
      <c r="BI29" s="13"/>
      <c r="BJ29" s="13"/>
      <c r="BK29" s="13"/>
      <c r="BL29" s="13"/>
      <c r="BM29" s="13"/>
      <c r="BN29" s="13"/>
      <c r="BO29" s="13"/>
      <c r="BP29" s="13"/>
      <c r="BQ29" s="13"/>
    </row>
    <row r="30" spans="1:69" ht="18" customHeight="1">
      <c r="A30" s="1">
        <v>6</v>
      </c>
      <c r="B30" s="103" t="s">
        <v>89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13"/>
      <c r="BI30" s="13"/>
      <c r="BJ30" s="13"/>
      <c r="BK30" s="13"/>
      <c r="BL30" s="13"/>
      <c r="BM30" s="13"/>
      <c r="BN30" s="13"/>
      <c r="BO30" s="13"/>
      <c r="BP30" s="13"/>
      <c r="BQ30" s="13"/>
    </row>
    <row r="31" spans="1:69" ht="12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13"/>
      <c r="BI31" s="13"/>
      <c r="BJ31" s="13"/>
      <c r="BK31" s="13"/>
      <c r="BL31" s="13"/>
      <c r="BM31" s="13"/>
      <c r="BN31" s="13"/>
      <c r="BO31" s="13"/>
      <c r="BP31" s="13"/>
      <c r="BQ31" s="13"/>
    </row>
    <row r="32" spans="1:69" ht="12.75">
      <c r="A32" s="11" t="s">
        <v>29</v>
      </c>
      <c r="K32" s="75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</row>
    <row r="33" spans="1:69" ht="15" customHeight="1">
      <c r="A33" s="9"/>
      <c r="M33" s="7" t="s">
        <v>24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</row>
    <row r="34" spans="1:69" ht="36" customHeight="1">
      <c r="A34" s="87" t="s">
        <v>22</v>
      </c>
      <c r="B34" s="87" t="s">
        <v>30</v>
      </c>
      <c r="C34" s="87"/>
      <c r="D34" s="87"/>
      <c r="E34" s="87" t="s">
        <v>15</v>
      </c>
      <c r="F34" s="87"/>
      <c r="G34" s="87"/>
      <c r="H34" s="87" t="s">
        <v>31</v>
      </c>
      <c r="I34" s="87"/>
      <c r="J34" s="87"/>
      <c r="K34" s="87" t="s">
        <v>16</v>
      </c>
      <c r="L34" s="87"/>
      <c r="M34" s="109"/>
      <c r="N34" s="13"/>
      <c r="O34" s="13"/>
      <c r="P34" s="13"/>
      <c r="Q34" s="13"/>
      <c r="R34" s="98"/>
      <c r="S34" s="98"/>
      <c r="T34" s="98"/>
      <c r="U34" s="98"/>
      <c r="V34" s="98"/>
      <c r="W34" s="98"/>
      <c r="X34" s="98"/>
      <c r="Y34" s="98"/>
      <c r="Z34" s="98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</row>
    <row r="35" spans="1:69" ht="37.5" customHeight="1">
      <c r="A35" s="87"/>
      <c r="B35" s="87"/>
      <c r="C35" s="87"/>
      <c r="D35" s="87"/>
      <c r="E35" s="1" t="s">
        <v>17</v>
      </c>
      <c r="F35" s="1" t="s">
        <v>18</v>
      </c>
      <c r="G35" s="1" t="s">
        <v>19</v>
      </c>
      <c r="H35" s="1" t="s">
        <v>17</v>
      </c>
      <c r="I35" s="1" t="s">
        <v>18</v>
      </c>
      <c r="J35" s="1" t="s">
        <v>19</v>
      </c>
      <c r="K35" s="1" t="s">
        <v>17</v>
      </c>
      <c r="L35" s="1" t="s">
        <v>18</v>
      </c>
      <c r="M35" s="53" t="s">
        <v>19</v>
      </c>
      <c r="N35" s="13"/>
      <c r="O35" s="13"/>
      <c r="P35" s="13"/>
      <c r="Q35" s="13"/>
      <c r="R35" s="49"/>
      <c r="S35" s="49"/>
      <c r="T35" s="49"/>
      <c r="U35" s="49"/>
      <c r="V35" s="49"/>
      <c r="W35" s="49"/>
      <c r="X35" s="49"/>
      <c r="Y35" s="49"/>
      <c r="Z35" s="49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26" ht="12.75">
      <c r="A36" s="1">
        <v>1</v>
      </c>
      <c r="B36" s="87">
        <v>2</v>
      </c>
      <c r="C36" s="87"/>
      <c r="D36" s="87"/>
      <c r="E36" s="1">
        <v>3</v>
      </c>
      <c r="F36" s="1">
        <v>4</v>
      </c>
      <c r="G36" s="1">
        <v>5</v>
      </c>
      <c r="H36" s="1">
        <v>6</v>
      </c>
      <c r="I36" s="1">
        <v>7</v>
      </c>
      <c r="J36" s="1">
        <v>8</v>
      </c>
      <c r="K36" s="1">
        <v>9</v>
      </c>
      <c r="L36" s="1">
        <v>10</v>
      </c>
      <c r="M36" s="1">
        <v>11</v>
      </c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1"/>
      <c r="B37" s="87" t="s">
        <v>6</v>
      </c>
      <c r="C37" s="87"/>
      <c r="D37" s="87"/>
      <c r="E37" s="68">
        <f>E38+E39+E40+E41+E42+E43</f>
        <v>0</v>
      </c>
      <c r="F37" s="68">
        <f>F38+F39+F40+F41+F42+F43</f>
        <v>228196750</v>
      </c>
      <c r="G37" s="68">
        <f>E37+F37</f>
        <v>228196750</v>
      </c>
      <c r="H37" s="68">
        <f>H38+H39+H40+H41+H42+H43</f>
        <v>0</v>
      </c>
      <c r="I37" s="68">
        <f>I38+I39+I40+I41+I42+I43</f>
        <v>188210786.42</v>
      </c>
      <c r="J37" s="68">
        <f>H37+I37</f>
        <v>188210786.42</v>
      </c>
      <c r="K37" s="68">
        <f>H37-E37</f>
        <v>0</v>
      </c>
      <c r="L37" s="68">
        <f>I37-F37</f>
        <v>-39985963.58000001</v>
      </c>
      <c r="M37" s="68">
        <f>K37+L37</f>
        <v>-39985963.58000001</v>
      </c>
      <c r="R37" s="12"/>
      <c r="S37" s="12"/>
      <c r="T37" s="12"/>
      <c r="U37" s="12"/>
      <c r="V37" s="12"/>
      <c r="W37" s="12"/>
      <c r="X37" s="12"/>
      <c r="Y37" s="12"/>
      <c r="Z37" s="12"/>
    </row>
    <row r="38" spans="1:26" s="30" customFormat="1" ht="27" customHeight="1">
      <c r="A38" s="27">
        <v>1</v>
      </c>
      <c r="B38" s="84" t="s">
        <v>90</v>
      </c>
      <c r="C38" s="85"/>
      <c r="D38" s="86"/>
      <c r="E38" s="69">
        <v>0</v>
      </c>
      <c r="F38" s="69">
        <f>42374021+1123200+225000</f>
        <v>43722221</v>
      </c>
      <c r="G38" s="68">
        <f aca="true" t="shared" si="0" ref="G38:G43">E38+F38</f>
        <v>43722221</v>
      </c>
      <c r="H38" s="69">
        <v>0</v>
      </c>
      <c r="I38" s="68">
        <f>31692998.53+102232.8+306540.7</f>
        <v>32101772.03</v>
      </c>
      <c r="J38" s="68">
        <f aca="true" t="shared" si="1" ref="J38:J43">H38+I38</f>
        <v>32101772.03</v>
      </c>
      <c r="K38" s="68">
        <f aca="true" t="shared" si="2" ref="K38:K43">H38-E38</f>
        <v>0</v>
      </c>
      <c r="L38" s="68">
        <f aca="true" t="shared" si="3" ref="L38:L43">I38-F38</f>
        <v>-11620448.969999999</v>
      </c>
      <c r="M38" s="68">
        <f aca="true" t="shared" si="4" ref="M38:M43">K38+L38</f>
        <v>-11620448.969999999</v>
      </c>
      <c r="N38" s="44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23.25" customHeight="1">
      <c r="A39" s="20">
        <v>2</v>
      </c>
      <c r="B39" s="84" t="s">
        <v>91</v>
      </c>
      <c r="C39" s="85"/>
      <c r="D39" s="86"/>
      <c r="E39" s="68">
        <v>0</v>
      </c>
      <c r="F39" s="68">
        <v>4000000</v>
      </c>
      <c r="G39" s="68">
        <f t="shared" si="0"/>
        <v>4000000</v>
      </c>
      <c r="H39" s="68">
        <v>0</v>
      </c>
      <c r="I39" s="68">
        <f>1966692.28+34423.43</f>
        <v>2001115.71</v>
      </c>
      <c r="J39" s="68">
        <f t="shared" si="1"/>
        <v>2001115.71</v>
      </c>
      <c r="K39" s="68">
        <f t="shared" si="2"/>
        <v>0</v>
      </c>
      <c r="L39" s="68">
        <f t="shared" si="3"/>
        <v>-1998884.29</v>
      </c>
      <c r="M39" s="68">
        <f t="shared" si="4"/>
        <v>-1998884.29</v>
      </c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35.25" customHeight="1">
      <c r="A40" s="20">
        <v>3</v>
      </c>
      <c r="B40" s="84" t="s">
        <v>92</v>
      </c>
      <c r="C40" s="85"/>
      <c r="D40" s="86"/>
      <c r="E40" s="68">
        <v>0</v>
      </c>
      <c r="F40" s="68">
        <v>22750000</v>
      </c>
      <c r="G40" s="68">
        <f t="shared" si="0"/>
        <v>22750000</v>
      </c>
      <c r="H40" s="68">
        <v>0</v>
      </c>
      <c r="I40" s="68">
        <f>77902.74+2963649.09+11588735.28+441129.5+971279.04+662976.52</f>
        <v>16705672.169999998</v>
      </c>
      <c r="J40" s="68">
        <f t="shared" si="1"/>
        <v>16705672.169999998</v>
      </c>
      <c r="K40" s="68">
        <f t="shared" si="2"/>
        <v>0</v>
      </c>
      <c r="L40" s="68">
        <f t="shared" si="3"/>
        <v>-6044327.830000002</v>
      </c>
      <c r="M40" s="68">
        <f t="shared" si="4"/>
        <v>-6044327.830000002</v>
      </c>
      <c r="N40" s="43"/>
      <c r="O40" s="43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37.5" customHeight="1">
      <c r="A41" s="20">
        <v>4</v>
      </c>
      <c r="B41" s="81" t="s">
        <v>93</v>
      </c>
      <c r="C41" s="82"/>
      <c r="D41" s="83"/>
      <c r="E41" s="68">
        <v>0</v>
      </c>
      <c r="F41" s="68">
        <v>135635534</v>
      </c>
      <c r="G41" s="68">
        <f t="shared" si="0"/>
        <v>135635534</v>
      </c>
      <c r="H41" s="68">
        <v>0</v>
      </c>
      <c r="I41" s="68">
        <v>134806690.65</v>
      </c>
      <c r="J41" s="68">
        <f t="shared" si="1"/>
        <v>134806690.65</v>
      </c>
      <c r="K41" s="68">
        <f t="shared" si="2"/>
        <v>0</v>
      </c>
      <c r="L41" s="68">
        <f t="shared" si="3"/>
        <v>-828843.349999994</v>
      </c>
      <c r="M41" s="68">
        <f t="shared" si="4"/>
        <v>-828843.349999994</v>
      </c>
      <c r="N41" s="43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34.5" customHeight="1">
      <c r="A42" s="20">
        <v>5</v>
      </c>
      <c r="B42" s="81" t="s">
        <v>94</v>
      </c>
      <c r="C42" s="82"/>
      <c r="D42" s="83"/>
      <c r="E42" s="68">
        <v>0</v>
      </c>
      <c r="F42" s="68">
        <v>8050000</v>
      </c>
      <c r="G42" s="68">
        <f t="shared" si="0"/>
        <v>8050000</v>
      </c>
      <c r="H42" s="68">
        <v>0</v>
      </c>
      <c r="I42" s="68">
        <f>826195.12+491715.3</f>
        <v>1317910.42</v>
      </c>
      <c r="J42" s="68">
        <f t="shared" si="1"/>
        <v>1317910.42</v>
      </c>
      <c r="K42" s="68">
        <f t="shared" si="2"/>
        <v>0</v>
      </c>
      <c r="L42" s="68">
        <f t="shared" si="3"/>
        <v>-6732089.58</v>
      </c>
      <c r="M42" s="68">
        <f t="shared" si="4"/>
        <v>-6732089.58</v>
      </c>
      <c r="Q42" s="43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36" customHeight="1">
      <c r="A43" s="20">
        <v>6</v>
      </c>
      <c r="B43" s="81" t="s">
        <v>95</v>
      </c>
      <c r="C43" s="82"/>
      <c r="D43" s="83"/>
      <c r="E43" s="68">
        <v>0</v>
      </c>
      <c r="F43" s="68">
        <v>14038995</v>
      </c>
      <c r="G43" s="68">
        <f t="shared" si="0"/>
        <v>14038995</v>
      </c>
      <c r="H43" s="68">
        <v>0</v>
      </c>
      <c r="I43" s="68">
        <f>508252.52+377955.4+391417.52</f>
        <v>1277625.44</v>
      </c>
      <c r="J43" s="68">
        <f t="shared" si="1"/>
        <v>1277625.44</v>
      </c>
      <c r="K43" s="68">
        <f t="shared" si="2"/>
        <v>0</v>
      </c>
      <c r="L43" s="68">
        <f t="shared" si="3"/>
        <v>-12761369.56</v>
      </c>
      <c r="M43" s="68">
        <f t="shared" si="4"/>
        <v>-12761369.56</v>
      </c>
      <c r="R43" s="19"/>
      <c r="S43" s="19"/>
      <c r="T43" s="19"/>
      <c r="U43" s="19"/>
      <c r="V43" s="19"/>
      <c r="W43" s="19"/>
      <c r="X43" s="19"/>
      <c r="Y43" s="19"/>
      <c r="Z43" s="19"/>
    </row>
    <row r="44" spans="1:13" ht="32.25" customHeight="1">
      <c r="A44" s="77" t="s">
        <v>32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1:17" ht="66" customHeight="1">
      <c r="A45" s="123" t="s">
        <v>173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Q45" s="8" t="s">
        <v>168</v>
      </c>
    </row>
    <row r="46" spans="1:13" ht="21" customHeight="1">
      <c r="A46" s="76" t="s">
        <v>33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9"/>
      <c r="M47" s="7" t="s">
        <v>24</v>
      </c>
    </row>
    <row r="48" spans="1:13" ht="26.25" customHeight="1">
      <c r="A48" s="87" t="s">
        <v>4</v>
      </c>
      <c r="B48" s="87" t="s">
        <v>34</v>
      </c>
      <c r="C48" s="87"/>
      <c r="D48" s="87"/>
      <c r="E48" s="87" t="s">
        <v>15</v>
      </c>
      <c r="F48" s="87"/>
      <c r="G48" s="87"/>
      <c r="H48" s="87" t="s">
        <v>31</v>
      </c>
      <c r="I48" s="87"/>
      <c r="J48" s="87"/>
      <c r="K48" s="87" t="s">
        <v>16</v>
      </c>
      <c r="L48" s="87"/>
      <c r="M48" s="87"/>
    </row>
    <row r="49" spans="1:13" ht="29.25" customHeight="1">
      <c r="A49" s="87"/>
      <c r="B49" s="87"/>
      <c r="C49" s="87"/>
      <c r="D49" s="87"/>
      <c r="E49" s="1" t="s">
        <v>17</v>
      </c>
      <c r="F49" s="1" t="s">
        <v>18</v>
      </c>
      <c r="G49" s="1" t="s">
        <v>19</v>
      </c>
      <c r="H49" s="1" t="s">
        <v>17</v>
      </c>
      <c r="I49" s="1" t="s">
        <v>18</v>
      </c>
      <c r="J49" s="1" t="s">
        <v>19</v>
      </c>
      <c r="K49" s="1" t="s">
        <v>17</v>
      </c>
      <c r="L49" s="1" t="s">
        <v>18</v>
      </c>
      <c r="M49" s="1" t="s">
        <v>19</v>
      </c>
    </row>
    <row r="50" spans="1:13" ht="12.75">
      <c r="A50" s="1">
        <v>1</v>
      </c>
      <c r="B50" s="87">
        <v>2</v>
      </c>
      <c r="C50" s="87"/>
      <c r="D50" s="87"/>
      <c r="E50" s="1">
        <v>3</v>
      </c>
      <c r="F50" s="1">
        <v>4</v>
      </c>
      <c r="G50" s="1">
        <v>5</v>
      </c>
      <c r="H50" s="1">
        <v>6</v>
      </c>
      <c r="I50" s="1">
        <v>7</v>
      </c>
      <c r="J50" s="1">
        <v>8</v>
      </c>
      <c r="K50" s="1">
        <v>9</v>
      </c>
      <c r="L50" s="1">
        <v>10</v>
      </c>
      <c r="M50" s="1">
        <v>11</v>
      </c>
    </row>
    <row r="51" spans="1:13" ht="42.75" customHeight="1">
      <c r="A51" s="32">
        <v>1</v>
      </c>
      <c r="B51" s="114" t="s">
        <v>96</v>
      </c>
      <c r="C51" s="115"/>
      <c r="D51" s="116"/>
      <c r="E51" s="14">
        <v>0</v>
      </c>
      <c r="F51" s="14">
        <v>158685534</v>
      </c>
      <c r="G51" s="14">
        <f>E51+F51</f>
        <v>158685534</v>
      </c>
      <c r="H51" s="37">
        <v>0</v>
      </c>
      <c r="I51" s="37">
        <f>491715.3+826195.12+134806690.65+11588735.28+662976.52</f>
        <v>148376312.87</v>
      </c>
      <c r="J51" s="14">
        <f>H51+I51</f>
        <v>148376312.87</v>
      </c>
      <c r="K51" s="14">
        <v>0</v>
      </c>
      <c r="L51" s="14">
        <f>I51-G51</f>
        <v>-10309221.129999995</v>
      </c>
      <c r="M51" s="14">
        <f>K51+L51</f>
        <v>-10309221.129999995</v>
      </c>
    </row>
    <row r="52" spans="1:13" ht="46.5" customHeight="1">
      <c r="A52" s="1">
        <v>2</v>
      </c>
      <c r="B52" s="114" t="s">
        <v>97</v>
      </c>
      <c r="C52" s="115"/>
      <c r="D52" s="116"/>
      <c r="E52" s="14">
        <v>0</v>
      </c>
      <c r="F52" s="14">
        <v>7750000</v>
      </c>
      <c r="G52" s="14">
        <f>E52+F52</f>
        <v>7750000</v>
      </c>
      <c r="H52" s="70">
        <v>0</v>
      </c>
      <c r="I52" s="37">
        <f>2963649.09+77902.74+441129.5+971279.04</f>
        <v>4453960.37</v>
      </c>
      <c r="J52" s="14">
        <f>H52+I52</f>
        <v>4453960.37</v>
      </c>
      <c r="K52" s="14">
        <v>0</v>
      </c>
      <c r="L52" s="14">
        <f>J52-G52</f>
        <v>-3296039.63</v>
      </c>
      <c r="M52" s="14">
        <f>L52</f>
        <v>-3296039.63</v>
      </c>
    </row>
    <row r="53" spans="1:13" ht="37.5" customHeight="1">
      <c r="A53" s="52"/>
      <c r="B53" s="114" t="s">
        <v>53</v>
      </c>
      <c r="C53" s="115"/>
      <c r="D53" s="116"/>
      <c r="E53" s="14">
        <v>0</v>
      </c>
      <c r="F53" s="14">
        <f>60413016+1123200+225000</f>
        <v>61761216</v>
      </c>
      <c r="G53" s="14">
        <f>E53+F53</f>
        <v>61761216</v>
      </c>
      <c r="H53" s="70">
        <v>0</v>
      </c>
      <c r="I53" s="37">
        <f>31692998.53+306540.7+508252.52+1966692.28+34423.43+102232.8+377955.4+391417.52</f>
        <v>35380513.18</v>
      </c>
      <c r="J53" s="14">
        <f>H53+I53</f>
        <v>35380513.18</v>
      </c>
      <c r="K53" s="14">
        <v>0</v>
      </c>
      <c r="L53" s="14">
        <f>J53-G53</f>
        <v>-26380702.82</v>
      </c>
      <c r="M53" s="14">
        <f>L53</f>
        <v>-26380702.82</v>
      </c>
    </row>
    <row r="54" ht="12.75">
      <c r="A54" s="9"/>
    </row>
    <row r="55" ht="12.75">
      <c r="A55" s="11" t="s">
        <v>35</v>
      </c>
    </row>
    <row r="56" ht="12.75">
      <c r="A56" s="9"/>
    </row>
    <row r="57" spans="1:13" ht="47.25" customHeight="1">
      <c r="A57" s="87" t="s">
        <v>4</v>
      </c>
      <c r="B57" s="87" t="s">
        <v>20</v>
      </c>
      <c r="C57" s="87" t="s">
        <v>7</v>
      </c>
      <c r="D57" s="87" t="s">
        <v>8</v>
      </c>
      <c r="E57" s="87" t="s">
        <v>15</v>
      </c>
      <c r="F57" s="87"/>
      <c r="G57" s="87"/>
      <c r="H57" s="87" t="s">
        <v>36</v>
      </c>
      <c r="I57" s="87"/>
      <c r="J57" s="87"/>
      <c r="K57" s="87" t="s">
        <v>16</v>
      </c>
      <c r="L57" s="87"/>
      <c r="M57" s="87"/>
    </row>
    <row r="58" spans="1:13" ht="33.75" customHeight="1">
      <c r="A58" s="87"/>
      <c r="B58" s="87"/>
      <c r="C58" s="87"/>
      <c r="D58" s="87"/>
      <c r="E58" s="1" t="s">
        <v>17</v>
      </c>
      <c r="F58" s="1" t="s">
        <v>18</v>
      </c>
      <c r="G58" s="1" t="s">
        <v>19</v>
      </c>
      <c r="H58" s="1" t="s">
        <v>17</v>
      </c>
      <c r="I58" s="1" t="s">
        <v>18</v>
      </c>
      <c r="J58" s="1" t="s">
        <v>19</v>
      </c>
      <c r="K58" s="1" t="s">
        <v>17</v>
      </c>
      <c r="L58" s="1" t="s">
        <v>18</v>
      </c>
      <c r="M58" s="1" t="s">
        <v>19</v>
      </c>
    </row>
    <row r="59" spans="1:13" ht="12.75">
      <c r="A59" s="1">
        <v>1</v>
      </c>
      <c r="B59" s="1">
        <v>2</v>
      </c>
      <c r="C59" s="1">
        <v>3</v>
      </c>
      <c r="D59" s="1">
        <v>4</v>
      </c>
      <c r="E59" s="1">
        <v>5</v>
      </c>
      <c r="F59" s="1">
        <v>6</v>
      </c>
      <c r="G59" s="1">
        <v>7</v>
      </c>
      <c r="H59" s="1">
        <v>8</v>
      </c>
      <c r="I59" s="1">
        <v>9</v>
      </c>
      <c r="J59" s="1">
        <v>10</v>
      </c>
      <c r="K59" s="1">
        <v>11</v>
      </c>
      <c r="L59" s="1">
        <v>12</v>
      </c>
      <c r="M59" s="1">
        <v>13</v>
      </c>
    </row>
    <row r="60" spans="1:13" ht="12.75">
      <c r="A60" s="1">
        <v>1</v>
      </c>
      <c r="B60" s="1" t="s">
        <v>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24" ht="120.75" customHeight="1">
      <c r="A61" s="1"/>
      <c r="B61" s="62" t="s">
        <v>98</v>
      </c>
      <c r="C61" s="64" t="s">
        <v>43</v>
      </c>
      <c r="D61" s="62" t="s">
        <v>119</v>
      </c>
      <c r="E61" s="14">
        <v>0</v>
      </c>
      <c r="F61" s="14">
        <f>45000000-200000-1300000-1100000-70000-80100-380000-625279-195000-600000-1727400-1123200-225000+1123200+225000</f>
        <v>38722221</v>
      </c>
      <c r="G61" s="14">
        <f>E61+F61</f>
        <v>38722221</v>
      </c>
      <c r="H61" s="4">
        <v>0</v>
      </c>
      <c r="I61" s="14">
        <f>31692998.53+306540.7</f>
        <v>31999539.23</v>
      </c>
      <c r="J61" s="14">
        <f>H61+I61</f>
        <v>31999539.23</v>
      </c>
      <c r="K61" s="14">
        <v>0</v>
      </c>
      <c r="L61" s="14">
        <f>I61-F61</f>
        <v>-6722681.77</v>
      </c>
      <c r="M61" s="14">
        <f>L61</f>
        <v>-6722681.77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s="30" customFormat="1" ht="115.5" customHeight="1">
      <c r="A62" s="27"/>
      <c r="B62" s="62" t="s">
        <v>99</v>
      </c>
      <c r="C62" s="64" t="s">
        <v>44</v>
      </c>
      <c r="D62" s="71" t="s">
        <v>120</v>
      </c>
      <c r="E62" s="14">
        <v>0</v>
      </c>
      <c r="F62" s="37">
        <f>12+1+4</f>
        <v>17</v>
      </c>
      <c r="G62" s="37">
        <f aca="true" t="shared" si="5" ref="G62:G78">E62+F62</f>
        <v>17</v>
      </c>
      <c r="H62" s="4">
        <v>0</v>
      </c>
      <c r="I62" s="4">
        <v>17</v>
      </c>
      <c r="J62" s="4">
        <f>H62+I62</f>
        <v>17</v>
      </c>
      <c r="K62" s="37">
        <v>0</v>
      </c>
      <c r="L62" s="37">
        <f aca="true" t="shared" si="6" ref="L62:L88">I62-F62</f>
        <v>0</v>
      </c>
      <c r="M62" s="37">
        <f aca="true" t="shared" si="7" ref="M62:M78">L62</f>
        <v>0</v>
      </c>
      <c r="N62" s="41"/>
      <c r="O62" s="41"/>
      <c r="P62" s="41"/>
      <c r="Q62" s="41"/>
      <c r="R62" s="41"/>
      <c r="S62" s="41"/>
      <c r="T62" s="41"/>
      <c r="U62" s="29"/>
      <c r="V62" s="29"/>
      <c r="W62" s="29"/>
      <c r="X62" s="29"/>
    </row>
    <row r="63" spans="1:24" ht="105.75" customHeight="1">
      <c r="A63" s="1"/>
      <c r="B63" s="62" t="s">
        <v>105</v>
      </c>
      <c r="C63" s="64" t="s">
        <v>43</v>
      </c>
      <c r="D63" s="62" t="s">
        <v>119</v>
      </c>
      <c r="E63" s="14">
        <v>0</v>
      </c>
      <c r="F63" s="14">
        <f>15000000-960000</f>
        <v>14040000</v>
      </c>
      <c r="G63" s="14">
        <f t="shared" si="5"/>
        <v>14040000</v>
      </c>
      <c r="H63" s="4">
        <v>0</v>
      </c>
      <c r="I63" s="4">
        <f>12251711.8-845526.5</f>
        <v>11406185.3</v>
      </c>
      <c r="J63" s="3">
        <f aca="true" t="shared" si="8" ref="J63:J88">H63+I63</f>
        <v>11406185.3</v>
      </c>
      <c r="K63" s="14">
        <f>H63-E63</f>
        <v>0</v>
      </c>
      <c r="L63" s="14">
        <f t="shared" si="6"/>
        <v>-2633814.6999999993</v>
      </c>
      <c r="M63" s="14">
        <f t="shared" si="7"/>
        <v>-2633814.6999999993</v>
      </c>
      <c r="N63" s="15"/>
      <c r="O63" s="15"/>
      <c r="P63" s="15"/>
      <c r="Q63" s="15"/>
      <c r="R63" s="15"/>
      <c r="S63" s="15"/>
      <c r="T63" s="15"/>
      <c r="U63" s="13"/>
      <c r="V63" s="13"/>
      <c r="W63" s="13"/>
      <c r="X63" s="13"/>
    </row>
    <row r="64" spans="1:24" ht="66" customHeight="1">
      <c r="A64" s="1"/>
      <c r="B64" s="62" t="s">
        <v>100</v>
      </c>
      <c r="C64" s="64" t="s">
        <v>44</v>
      </c>
      <c r="D64" s="62" t="s">
        <v>121</v>
      </c>
      <c r="E64" s="14">
        <v>0</v>
      </c>
      <c r="F64" s="14">
        <f>66+5</f>
        <v>71</v>
      </c>
      <c r="G64" s="14">
        <f t="shared" si="5"/>
        <v>71</v>
      </c>
      <c r="H64" s="4">
        <v>0</v>
      </c>
      <c r="I64" s="4">
        <v>71</v>
      </c>
      <c r="J64" s="3">
        <f t="shared" si="8"/>
        <v>71</v>
      </c>
      <c r="K64" s="14">
        <f>H64-E64</f>
        <v>0</v>
      </c>
      <c r="L64" s="14">
        <f t="shared" si="6"/>
        <v>0</v>
      </c>
      <c r="M64" s="14">
        <f t="shared" si="7"/>
        <v>0</v>
      </c>
      <c r="N64" s="15"/>
      <c r="O64" s="15"/>
      <c r="P64" s="15"/>
      <c r="Q64" s="15"/>
      <c r="R64" s="15"/>
      <c r="S64" s="15"/>
      <c r="T64" s="15"/>
      <c r="U64" s="13"/>
      <c r="V64" s="13"/>
      <c r="W64" s="13"/>
      <c r="X64" s="13"/>
    </row>
    <row r="65" spans="1:24" ht="128.25" customHeight="1">
      <c r="A65" s="1"/>
      <c r="B65" s="62" t="s">
        <v>101</v>
      </c>
      <c r="C65" s="64" t="s">
        <v>43</v>
      </c>
      <c r="D65" s="62" t="s">
        <v>119</v>
      </c>
      <c r="E65" s="14">
        <v>0</v>
      </c>
      <c r="F65" s="14">
        <f>19200*50</f>
        <v>960000</v>
      </c>
      <c r="G65" s="14">
        <f t="shared" si="5"/>
        <v>960000</v>
      </c>
      <c r="H65" s="4">
        <v>0</v>
      </c>
      <c r="I65" s="3">
        <f>16910.53*50</f>
        <v>845526.5</v>
      </c>
      <c r="J65" s="3">
        <f t="shared" si="8"/>
        <v>845526.5</v>
      </c>
      <c r="K65" s="14">
        <v>0</v>
      </c>
      <c r="L65" s="14">
        <f t="shared" si="6"/>
        <v>-114473.5</v>
      </c>
      <c r="M65" s="14">
        <f t="shared" si="7"/>
        <v>-114473.5</v>
      </c>
      <c r="N65" s="15"/>
      <c r="O65" s="15"/>
      <c r="P65" s="15"/>
      <c r="Q65" s="15"/>
      <c r="R65" s="15"/>
      <c r="S65" s="15"/>
      <c r="T65" s="15"/>
      <c r="U65" s="13"/>
      <c r="V65" s="13"/>
      <c r="W65" s="13"/>
      <c r="X65" s="13"/>
    </row>
    <row r="66" spans="1:24" ht="111" customHeight="1">
      <c r="A66" s="1"/>
      <c r="B66" s="62" t="s">
        <v>102</v>
      </c>
      <c r="C66" s="64" t="s">
        <v>44</v>
      </c>
      <c r="D66" s="62" t="s">
        <v>122</v>
      </c>
      <c r="E66" s="14">
        <v>0</v>
      </c>
      <c r="F66" s="14">
        <v>50</v>
      </c>
      <c r="G66" s="14">
        <f t="shared" si="5"/>
        <v>50</v>
      </c>
      <c r="H66" s="4">
        <v>0</v>
      </c>
      <c r="I66" s="3">
        <v>50</v>
      </c>
      <c r="J66" s="3">
        <f t="shared" si="8"/>
        <v>50</v>
      </c>
      <c r="K66" s="14">
        <f>H66-E66</f>
        <v>0</v>
      </c>
      <c r="L66" s="14">
        <f t="shared" si="6"/>
        <v>0</v>
      </c>
      <c r="M66" s="14">
        <f t="shared" si="7"/>
        <v>0</v>
      </c>
      <c r="N66" s="15"/>
      <c r="O66" s="15"/>
      <c r="P66" s="15"/>
      <c r="Q66" s="15"/>
      <c r="R66" s="15"/>
      <c r="S66" s="15"/>
      <c r="T66" s="15"/>
      <c r="U66" s="13"/>
      <c r="V66" s="13"/>
      <c r="W66" s="13"/>
      <c r="X66" s="13"/>
    </row>
    <row r="67" spans="1:24" s="30" customFormat="1" ht="107.25" customHeight="1">
      <c r="A67" s="27"/>
      <c r="B67" s="62" t="s">
        <v>103</v>
      </c>
      <c r="C67" s="64" t="s">
        <v>43</v>
      </c>
      <c r="D67" s="62" t="s">
        <v>119</v>
      </c>
      <c r="E67" s="14">
        <v>0</v>
      </c>
      <c r="F67" s="37">
        <f>7140000-1000000</f>
        <v>6140000</v>
      </c>
      <c r="G67" s="37">
        <f t="shared" si="5"/>
        <v>6140000</v>
      </c>
      <c r="H67" s="4">
        <v>0</v>
      </c>
      <c r="I67" s="4">
        <f>77902.74+2963649.09</f>
        <v>3041551.83</v>
      </c>
      <c r="J67" s="4">
        <f t="shared" si="8"/>
        <v>3041551.83</v>
      </c>
      <c r="K67" s="37">
        <v>0</v>
      </c>
      <c r="L67" s="37">
        <f t="shared" si="6"/>
        <v>-3098448.17</v>
      </c>
      <c r="M67" s="37">
        <f t="shared" si="7"/>
        <v>-3098448.17</v>
      </c>
      <c r="N67" s="41"/>
      <c r="O67" s="41"/>
      <c r="P67" s="41"/>
      <c r="Q67" s="41"/>
      <c r="R67" s="41"/>
      <c r="S67" s="41"/>
      <c r="T67" s="41"/>
      <c r="U67" s="29"/>
      <c r="V67" s="29"/>
      <c r="W67" s="29"/>
      <c r="X67" s="29"/>
    </row>
    <row r="68" spans="1:24" ht="55.5" customHeight="1">
      <c r="A68" s="1"/>
      <c r="B68" s="62" t="s">
        <v>104</v>
      </c>
      <c r="C68" s="64" t="s">
        <v>44</v>
      </c>
      <c r="D68" s="62" t="s">
        <v>123</v>
      </c>
      <c r="E68" s="14">
        <v>0</v>
      </c>
      <c r="F68" s="14">
        <v>2</v>
      </c>
      <c r="G68" s="14">
        <f t="shared" si="5"/>
        <v>2</v>
      </c>
      <c r="H68" s="4">
        <v>0</v>
      </c>
      <c r="I68" s="3">
        <v>2</v>
      </c>
      <c r="J68" s="3">
        <f t="shared" si="8"/>
        <v>2</v>
      </c>
      <c r="K68" s="14">
        <v>0</v>
      </c>
      <c r="L68" s="14">
        <f t="shared" si="6"/>
        <v>0</v>
      </c>
      <c r="M68" s="14">
        <f t="shared" si="7"/>
        <v>0</v>
      </c>
      <c r="N68" s="15"/>
      <c r="O68" s="15"/>
      <c r="P68" s="15"/>
      <c r="Q68" s="15"/>
      <c r="R68" s="15"/>
      <c r="S68" s="15"/>
      <c r="T68" s="15"/>
      <c r="U68" s="13"/>
      <c r="V68" s="13"/>
      <c r="W68" s="13"/>
      <c r="X68" s="13"/>
    </row>
    <row r="69" spans="1:24" s="30" customFormat="1" ht="106.5" customHeight="1">
      <c r="A69" s="27"/>
      <c r="B69" s="62" t="s">
        <v>54</v>
      </c>
      <c r="C69" s="64" t="s">
        <v>43</v>
      </c>
      <c r="D69" s="62" t="s">
        <v>119</v>
      </c>
      <c r="E69" s="14">
        <v>0</v>
      </c>
      <c r="F69" s="37">
        <v>4000000</v>
      </c>
      <c r="G69" s="37">
        <f t="shared" si="5"/>
        <v>4000000</v>
      </c>
      <c r="H69" s="4">
        <v>0</v>
      </c>
      <c r="I69" s="4">
        <f>1966692.28+34423.43</f>
        <v>2001115.71</v>
      </c>
      <c r="J69" s="4">
        <f t="shared" si="8"/>
        <v>2001115.71</v>
      </c>
      <c r="K69" s="37">
        <v>0</v>
      </c>
      <c r="L69" s="37">
        <f t="shared" si="6"/>
        <v>-1998884.29</v>
      </c>
      <c r="M69" s="37">
        <f t="shared" si="7"/>
        <v>-1998884.29</v>
      </c>
      <c r="N69" s="41"/>
      <c r="O69" s="41"/>
      <c r="P69" s="41"/>
      <c r="Q69" s="41"/>
      <c r="R69" s="41"/>
      <c r="S69" s="41"/>
      <c r="T69" s="41"/>
      <c r="U69" s="29"/>
      <c r="V69" s="29"/>
      <c r="W69" s="29"/>
      <c r="X69" s="29"/>
    </row>
    <row r="70" spans="1:24" ht="56.25" customHeight="1">
      <c r="A70" s="1"/>
      <c r="B70" s="62" t="s">
        <v>55</v>
      </c>
      <c r="C70" s="64" t="s">
        <v>44</v>
      </c>
      <c r="D70" s="62" t="s">
        <v>56</v>
      </c>
      <c r="E70" s="14">
        <v>0</v>
      </c>
      <c r="F70" s="14">
        <v>3</v>
      </c>
      <c r="G70" s="14">
        <f t="shared" si="5"/>
        <v>3</v>
      </c>
      <c r="H70" s="4">
        <v>0</v>
      </c>
      <c r="I70" s="3">
        <v>3</v>
      </c>
      <c r="J70" s="3">
        <f t="shared" si="8"/>
        <v>3</v>
      </c>
      <c r="K70" s="14">
        <v>0</v>
      </c>
      <c r="L70" s="14">
        <f t="shared" si="6"/>
        <v>0</v>
      </c>
      <c r="M70" s="14">
        <f t="shared" si="7"/>
        <v>0</v>
      </c>
      <c r="N70" s="15"/>
      <c r="O70" s="15"/>
      <c r="P70" s="15"/>
      <c r="Q70" s="15"/>
      <c r="R70" s="15"/>
      <c r="S70" s="15"/>
      <c r="T70" s="15"/>
      <c r="U70" s="13"/>
      <c r="V70" s="13"/>
      <c r="W70" s="13"/>
      <c r="X70" s="13"/>
    </row>
    <row r="71" spans="1:24" ht="108" customHeight="1">
      <c r="A71" s="39"/>
      <c r="B71" s="62" t="s">
        <v>57</v>
      </c>
      <c r="C71" s="64" t="s">
        <v>43</v>
      </c>
      <c r="D71" s="62" t="s">
        <v>119</v>
      </c>
      <c r="E71" s="14">
        <v>0</v>
      </c>
      <c r="F71" s="14">
        <v>5000000</v>
      </c>
      <c r="G71" s="14">
        <f t="shared" si="5"/>
        <v>5000000</v>
      </c>
      <c r="H71" s="4">
        <v>0</v>
      </c>
      <c r="I71" s="3">
        <v>102232.8</v>
      </c>
      <c r="J71" s="3">
        <f t="shared" si="8"/>
        <v>102232.8</v>
      </c>
      <c r="K71" s="14">
        <v>0</v>
      </c>
      <c r="L71" s="14">
        <f t="shared" si="6"/>
        <v>-4897767.2</v>
      </c>
      <c r="M71" s="14">
        <f t="shared" si="7"/>
        <v>-4897767.2</v>
      </c>
      <c r="N71" s="15"/>
      <c r="O71" s="15"/>
      <c r="P71" s="15"/>
      <c r="Q71" s="15"/>
      <c r="R71" s="15"/>
      <c r="S71" s="15"/>
      <c r="T71" s="15"/>
      <c r="U71" s="13"/>
      <c r="V71" s="13"/>
      <c r="W71" s="13"/>
      <c r="X71" s="13"/>
    </row>
    <row r="72" spans="1:24" s="30" customFormat="1" ht="63.75" customHeight="1">
      <c r="A72" s="27"/>
      <c r="B72" s="62" t="s">
        <v>58</v>
      </c>
      <c r="C72" s="64" t="s">
        <v>44</v>
      </c>
      <c r="D72" s="62" t="s">
        <v>124</v>
      </c>
      <c r="E72" s="14">
        <v>0</v>
      </c>
      <c r="F72" s="37">
        <v>19</v>
      </c>
      <c r="G72" s="37">
        <f t="shared" si="5"/>
        <v>19</v>
      </c>
      <c r="H72" s="4">
        <v>0</v>
      </c>
      <c r="I72" s="4">
        <v>19</v>
      </c>
      <c r="J72" s="4">
        <f t="shared" si="8"/>
        <v>19</v>
      </c>
      <c r="K72" s="37">
        <v>0</v>
      </c>
      <c r="L72" s="37">
        <f t="shared" si="6"/>
        <v>0</v>
      </c>
      <c r="M72" s="37">
        <f t="shared" si="7"/>
        <v>0</v>
      </c>
      <c r="N72" s="41"/>
      <c r="O72" s="41"/>
      <c r="P72" s="41"/>
      <c r="Q72" s="41"/>
      <c r="R72" s="41"/>
      <c r="S72" s="41"/>
      <c r="T72" s="41"/>
      <c r="U72" s="29"/>
      <c r="V72" s="29"/>
      <c r="W72" s="29"/>
      <c r="X72" s="29"/>
    </row>
    <row r="73" spans="1:24" ht="126" customHeight="1">
      <c r="A73" s="1"/>
      <c r="B73" s="63" t="s">
        <v>68</v>
      </c>
      <c r="C73" s="64" t="s">
        <v>43</v>
      </c>
      <c r="D73" s="62" t="s">
        <v>119</v>
      </c>
      <c r="E73" s="14">
        <v>0</v>
      </c>
      <c r="F73" s="14">
        <v>540000</v>
      </c>
      <c r="G73" s="14">
        <f t="shared" si="5"/>
        <v>540000</v>
      </c>
      <c r="H73" s="4">
        <v>0</v>
      </c>
      <c r="I73" s="4">
        <f>441129.5-69499.08</f>
        <v>371630.42</v>
      </c>
      <c r="J73" s="3">
        <f t="shared" si="8"/>
        <v>371630.42</v>
      </c>
      <c r="K73" s="14">
        <v>0</v>
      </c>
      <c r="L73" s="14">
        <f t="shared" si="6"/>
        <v>-168369.58000000002</v>
      </c>
      <c r="M73" s="14">
        <f t="shared" si="7"/>
        <v>-168369.58000000002</v>
      </c>
      <c r="N73" s="5"/>
      <c r="O73" s="5"/>
      <c r="P73" s="5"/>
      <c r="Q73" s="5"/>
      <c r="R73" s="5"/>
      <c r="S73" s="5"/>
      <c r="T73" s="5"/>
      <c r="U73" s="13"/>
      <c r="V73" s="13"/>
      <c r="W73" s="13"/>
      <c r="X73" s="13"/>
    </row>
    <row r="74" spans="1:24" s="30" customFormat="1" ht="118.5" customHeight="1">
      <c r="A74" s="27"/>
      <c r="B74" s="62" t="s">
        <v>69</v>
      </c>
      <c r="C74" s="64" t="s">
        <v>44</v>
      </c>
      <c r="D74" s="62" t="s">
        <v>125</v>
      </c>
      <c r="E74" s="14">
        <v>0</v>
      </c>
      <c r="F74" s="37">
        <v>2</v>
      </c>
      <c r="G74" s="37">
        <f t="shared" si="5"/>
        <v>2</v>
      </c>
      <c r="H74" s="4">
        <v>0</v>
      </c>
      <c r="I74" s="4">
        <v>2</v>
      </c>
      <c r="J74" s="4">
        <f t="shared" si="8"/>
        <v>2</v>
      </c>
      <c r="K74" s="37">
        <v>0</v>
      </c>
      <c r="L74" s="37">
        <f t="shared" si="6"/>
        <v>0</v>
      </c>
      <c r="M74" s="37">
        <f t="shared" si="7"/>
        <v>0</v>
      </c>
      <c r="N74" s="5"/>
      <c r="O74" s="5"/>
      <c r="P74" s="5"/>
      <c r="Q74" s="5"/>
      <c r="R74" s="5"/>
      <c r="S74" s="5"/>
      <c r="T74" s="5"/>
      <c r="U74" s="29"/>
      <c r="V74" s="29"/>
      <c r="W74" s="29"/>
      <c r="X74" s="29"/>
    </row>
    <row r="75" spans="1:24" ht="228.75" customHeight="1">
      <c r="A75" s="1"/>
      <c r="B75" s="63" t="s">
        <v>106</v>
      </c>
      <c r="C75" s="64" t="s">
        <v>43</v>
      </c>
      <c r="D75" s="64" t="s">
        <v>119</v>
      </c>
      <c r="E75" s="14">
        <v>0</v>
      </c>
      <c r="F75" s="14">
        <v>70000</v>
      </c>
      <c r="G75" s="14">
        <f t="shared" si="5"/>
        <v>70000</v>
      </c>
      <c r="H75" s="4">
        <v>0</v>
      </c>
      <c r="I75" s="4">
        <v>69499.08</v>
      </c>
      <c r="J75" s="3">
        <f t="shared" si="8"/>
        <v>69499.08</v>
      </c>
      <c r="K75" s="14">
        <v>0</v>
      </c>
      <c r="L75" s="14">
        <f t="shared" si="6"/>
        <v>-500.91999999999825</v>
      </c>
      <c r="M75" s="14">
        <f t="shared" si="7"/>
        <v>-500.91999999999825</v>
      </c>
      <c r="N75" s="5"/>
      <c r="O75" s="5"/>
      <c r="P75" s="5"/>
      <c r="Q75" s="5"/>
      <c r="R75" s="5"/>
      <c r="S75" s="5"/>
      <c r="T75" s="5"/>
      <c r="U75" s="13"/>
      <c r="V75" s="13"/>
      <c r="W75" s="13"/>
      <c r="X75" s="13"/>
    </row>
    <row r="76" spans="1:24" s="30" customFormat="1" ht="156.75" customHeight="1">
      <c r="A76" s="27"/>
      <c r="B76" s="63" t="s">
        <v>107</v>
      </c>
      <c r="C76" s="64" t="s">
        <v>44</v>
      </c>
      <c r="D76" s="64" t="s">
        <v>61</v>
      </c>
      <c r="E76" s="14">
        <v>0</v>
      </c>
      <c r="F76" s="4">
        <v>1</v>
      </c>
      <c r="G76" s="4">
        <f t="shared" si="5"/>
        <v>1</v>
      </c>
      <c r="H76" s="4">
        <v>0</v>
      </c>
      <c r="I76" s="72">
        <v>1</v>
      </c>
      <c r="J76" s="4">
        <f t="shared" si="8"/>
        <v>1</v>
      </c>
      <c r="K76" s="37">
        <v>0</v>
      </c>
      <c r="L76" s="37">
        <f t="shared" si="6"/>
        <v>0</v>
      </c>
      <c r="M76" s="37">
        <f t="shared" si="7"/>
        <v>0</v>
      </c>
      <c r="N76" s="28"/>
      <c r="O76" s="28"/>
      <c r="P76" s="28"/>
      <c r="Q76" s="28"/>
      <c r="R76" s="5"/>
      <c r="S76" s="5"/>
      <c r="T76" s="5"/>
      <c r="U76" s="29"/>
      <c r="V76" s="29"/>
      <c r="W76" s="29"/>
      <c r="X76" s="29"/>
    </row>
    <row r="77" spans="1:24" ht="99" customHeight="1">
      <c r="A77" s="1"/>
      <c r="B77" s="64" t="s">
        <v>108</v>
      </c>
      <c r="C77" s="64" t="s">
        <v>43</v>
      </c>
      <c r="D77" s="62" t="s">
        <v>119</v>
      </c>
      <c r="E77" s="14">
        <v>0</v>
      </c>
      <c r="F77" s="3">
        <f>150000000-197960-115140-3312000-14051366-288000</f>
        <v>132035534</v>
      </c>
      <c r="G77" s="3">
        <f t="shared" si="5"/>
        <v>132035534</v>
      </c>
      <c r="H77" s="4">
        <v>0</v>
      </c>
      <c r="I77" s="73">
        <f>134806690.65-3411891</f>
        <v>131394799.65</v>
      </c>
      <c r="J77" s="3">
        <f t="shared" si="8"/>
        <v>131394799.65</v>
      </c>
      <c r="K77" s="14">
        <f>H77-E77</f>
        <v>0</v>
      </c>
      <c r="L77" s="14">
        <f t="shared" si="6"/>
        <v>-640734.349999994</v>
      </c>
      <c r="M77" s="14">
        <f>K77+L77</f>
        <v>-640734.349999994</v>
      </c>
      <c r="N77" s="16"/>
      <c r="O77" s="16"/>
      <c r="P77" s="16"/>
      <c r="Q77" s="16"/>
      <c r="R77" s="5"/>
      <c r="S77" s="5"/>
      <c r="T77" s="5"/>
      <c r="U77" s="13"/>
      <c r="V77" s="13"/>
      <c r="W77" s="13"/>
      <c r="X77" s="13"/>
    </row>
    <row r="78" spans="1:24" s="30" customFormat="1" ht="57.75" customHeight="1">
      <c r="A78" s="27"/>
      <c r="B78" s="62" t="s">
        <v>109</v>
      </c>
      <c r="C78" s="64" t="s">
        <v>44</v>
      </c>
      <c r="D78" s="62" t="s">
        <v>126</v>
      </c>
      <c r="E78" s="14">
        <v>0</v>
      </c>
      <c r="F78" s="4">
        <f>150+5+8-13</f>
        <v>150</v>
      </c>
      <c r="G78" s="4">
        <f t="shared" si="5"/>
        <v>150</v>
      </c>
      <c r="H78" s="4">
        <v>0</v>
      </c>
      <c r="I78" s="73">
        <v>150</v>
      </c>
      <c r="J78" s="4">
        <f t="shared" si="8"/>
        <v>150</v>
      </c>
      <c r="K78" s="37">
        <v>0</v>
      </c>
      <c r="L78" s="37">
        <f t="shared" si="6"/>
        <v>0</v>
      </c>
      <c r="M78" s="37">
        <f t="shared" si="7"/>
        <v>0</v>
      </c>
      <c r="N78" s="28"/>
      <c r="O78" s="28"/>
      <c r="P78" s="28"/>
      <c r="Q78" s="28"/>
      <c r="R78" s="5"/>
      <c r="S78" s="5"/>
      <c r="T78" s="5"/>
      <c r="U78" s="29"/>
      <c r="V78" s="29"/>
      <c r="W78" s="29"/>
      <c r="X78" s="29"/>
    </row>
    <row r="79" spans="1:13" ht="114.75" customHeight="1">
      <c r="A79" s="1"/>
      <c r="B79" s="64" t="s">
        <v>110</v>
      </c>
      <c r="C79" s="64" t="s">
        <v>43</v>
      </c>
      <c r="D79" s="64" t="s">
        <v>119</v>
      </c>
      <c r="E79" s="14">
        <v>0</v>
      </c>
      <c r="F79" s="14">
        <f>(36000*92)+288000</f>
        <v>3600000</v>
      </c>
      <c r="G79" s="14">
        <f>E79+F79</f>
        <v>3600000</v>
      </c>
      <c r="H79" s="4">
        <v>0</v>
      </c>
      <c r="I79" s="74">
        <f>34118.91*100</f>
        <v>3411891.0000000005</v>
      </c>
      <c r="J79" s="3">
        <f t="shared" si="8"/>
        <v>3411891.0000000005</v>
      </c>
      <c r="K79" s="14">
        <f>H79-E79</f>
        <v>0</v>
      </c>
      <c r="L79" s="14">
        <f t="shared" si="6"/>
        <v>-188108.99999999953</v>
      </c>
      <c r="M79" s="14">
        <f>K79+L79</f>
        <v>-188108.99999999953</v>
      </c>
    </row>
    <row r="80" spans="1:13" ht="77.25" customHeight="1">
      <c r="A80" s="54"/>
      <c r="B80" s="62" t="s">
        <v>111</v>
      </c>
      <c r="C80" s="64" t="s">
        <v>44</v>
      </c>
      <c r="D80" s="62" t="s">
        <v>122</v>
      </c>
      <c r="E80" s="14">
        <v>0</v>
      </c>
      <c r="F80" s="14">
        <f>92+8</f>
        <v>100</v>
      </c>
      <c r="G80" s="14">
        <f aca="true" t="shared" si="9" ref="G80:G88">E80+F80</f>
        <v>100</v>
      </c>
      <c r="H80" s="4">
        <v>0</v>
      </c>
      <c r="I80" s="74">
        <v>100</v>
      </c>
      <c r="J80" s="3">
        <f t="shared" si="8"/>
        <v>100</v>
      </c>
      <c r="K80" s="14">
        <f aca="true" t="shared" si="10" ref="K80:K88">H80-E80</f>
        <v>0</v>
      </c>
      <c r="L80" s="14">
        <f t="shared" si="6"/>
        <v>0</v>
      </c>
      <c r="M80" s="14">
        <f aca="true" t="shared" si="11" ref="M80:M88">K80+L80</f>
        <v>0</v>
      </c>
    </row>
    <row r="81" spans="1:13" ht="100.5" customHeight="1">
      <c r="A81" s="54"/>
      <c r="B81" s="62" t="s">
        <v>112</v>
      </c>
      <c r="C81" s="64" t="s">
        <v>43</v>
      </c>
      <c r="D81" s="62" t="s">
        <v>119</v>
      </c>
      <c r="E81" s="14">
        <v>0</v>
      </c>
      <c r="F81" s="14">
        <f>19000000-1000000-5000000</f>
        <v>13000000</v>
      </c>
      <c r="G81" s="14">
        <f t="shared" si="9"/>
        <v>13000000</v>
      </c>
      <c r="H81" s="4">
        <v>0</v>
      </c>
      <c r="I81" s="14">
        <v>508252.52</v>
      </c>
      <c r="J81" s="3">
        <f t="shared" si="8"/>
        <v>508252.52</v>
      </c>
      <c r="K81" s="14">
        <f t="shared" si="10"/>
        <v>0</v>
      </c>
      <c r="L81" s="14">
        <f t="shared" si="6"/>
        <v>-12491747.48</v>
      </c>
      <c r="M81" s="14">
        <f t="shared" si="11"/>
        <v>-12491747.48</v>
      </c>
    </row>
    <row r="82" spans="1:13" ht="57" customHeight="1">
      <c r="A82" s="54"/>
      <c r="B82" s="62" t="s">
        <v>113</v>
      </c>
      <c r="C82" s="64" t="s">
        <v>44</v>
      </c>
      <c r="D82" s="62" t="s">
        <v>127</v>
      </c>
      <c r="E82" s="14">
        <v>0</v>
      </c>
      <c r="F82" s="14">
        <v>2</v>
      </c>
      <c r="G82" s="14">
        <f t="shared" si="9"/>
        <v>2</v>
      </c>
      <c r="H82" s="4">
        <v>0</v>
      </c>
      <c r="I82" s="14">
        <v>2</v>
      </c>
      <c r="J82" s="3">
        <f t="shared" si="8"/>
        <v>2</v>
      </c>
      <c r="K82" s="14">
        <f t="shared" si="10"/>
        <v>0</v>
      </c>
      <c r="L82" s="14">
        <f t="shared" si="6"/>
        <v>0</v>
      </c>
      <c r="M82" s="14">
        <f t="shared" si="11"/>
        <v>0</v>
      </c>
    </row>
    <row r="83" spans="1:13" ht="102.75" customHeight="1">
      <c r="A83" s="54"/>
      <c r="B83" s="62" t="s">
        <v>114</v>
      </c>
      <c r="C83" s="64" t="s">
        <v>43</v>
      </c>
      <c r="D83" s="62" t="s">
        <v>119</v>
      </c>
      <c r="E83" s="14">
        <v>0</v>
      </c>
      <c r="F83" s="14">
        <f>8000000+50000</f>
        <v>8050000</v>
      </c>
      <c r="G83" s="14">
        <f t="shared" si="9"/>
        <v>8050000</v>
      </c>
      <c r="H83" s="4">
        <v>0</v>
      </c>
      <c r="I83" s="14">
        <f>826195.12+491715.3</f>
        <v>1317910.42</v>
      </c>
      <c r="J83" s="3">
        <f t="shared" si="8"/>
        <v>1317910.42</v>
      </c>
      <c r="K83" s="14">
        <f t="shared" si="10"/>
        <v>0</v>
      </c>
      <c r="L83" s="14">
        <f t="shared" si="6"/>
        <v>-6732089.58</v>
      </c>
      <c r="M83" s="14">
        <f t="shared" si="11"/>
        <v>-6732089.58</v>
      </c>
    </row>
    <row r="84" spans="1:13" ht="41.25" customHeight="1">
      <c r="A84" s="54"/>
      <c r="B84" s="62" t="s">
        <v>115</v>
      </c>
      <c r="C84" s="64" t="s">
        <v>44</v>
      </c>
      <c r="D84" s="62" t="s">
        <v>128</v>
      </c>
      <c r="E84" s="14">
        <v>0</v>
      </c>
      <c r="F84" s="14">
        <f>2+1</f>
        <v>3</v>
      </c>
      <c r="G84" s="14">
        <f t="shared" si="9"/>
        <v>3</v>
      </c>
      <c r="H84" s="4">
        <v>0</v>
      </c>
      <c r="I84" s="14">
        <v>3</v>
      </c>
      <c r="J84" s="3">
        <f t="shared" si="8"/>
        <v>3</v>
      </c>
      <c r="K84" s="14">
        <f t="shared" si="10"/>
        <v>0</v>
      </c>
      <c r="L84" s="14">
        <f t="shared" si="6"/>
        <v>0</v>
      </c>
      <c r="M84" s="14">
        <f t="shared" si="11"/>
        <v>0</v>
      </c>
    </row>
    <row r="85" spans="1:13" ht="99" customHeight="1">
      <c r="A85" s="54"/>
      <c r="B85" s="62" t="s">
        <v>116</v>
      </c>
      <c r="C85" s="64" t="s">
        <v>43</v>
      </c>
      <c r="D85" s="62" t="s">
        <v>119</v>
      </c>
      <c r="E85" s="14">
        <v>0</v>
      </c>
      <c r="F85" s="14">
        <f>408995+630000</f>
        <v>1038995</v>
      </c>
      <c r="G85" s="14">
        <f t="shared" si="9"/>
        <v>1038995</v>
      </c>
      <c r="H85" s="4">
        <v>0</v>
      </c>
      <c r="I85" s="14">
        <f>377955.4+391417.52</f>
        <v>769372.92</v>
      </c>
      <c r="J85" s="3">
        <f t="shared" si="8"/>
        <v>769372.92</v>
      </c>
      <c r="K85" s="14">
        <f t="shared" si="10"/>
        <v>0</v>
      </c>
      <c r="L85" s="14">
        <f t="shared" si="6"/>
        <v>-269622.07999999996</v>
      </c>
      <c r="M85" s="14">
        <f t="shared" si="11"/>
        <v>-269622.07999999996</v>
      </c>
    </row>
    <row r="86" spans="1:13" ht="153" customHeight="1">
      <c r="A86" s="54"/>
      <c r="B86" s="62" t="s">
        <v>166</v>
      </c>
      <c r="C86" s="64" t="s">
        <v>44</v>
      </c>
      <c r="D86" s="64" t="s">
        <v>129</v>
      </c>
      <c r="E86" s="14">
        <v>0</v>
      </c>
      <c r="F86" s="14">
        <v>2</v>
      </c>
      <c r="G86" s="14">
        <f t="shared" si="9"/>
        <v>2</v>
      </c>
      <c r="H86" s="4">
        <v>0</v>
      </c>
      <c r="I86" s="14">
        <v>2</v>
      </c>
      <c r="J86" s="3">
        <f t="shared" si="8"/>
        <v>2</v>
      </c>
      <c r="K86" s="14">
        <f t="shared" si="10"/>
        <v>0</v>
      </c>
      <c r="L86" s="14">
        <f t="shared" si="6"/>
        <v>0</v>
      </c>
      <c r="M86" s="14">
        <f t="shared" si="11"/>
        <v>0</v>
      </c>
    </row>
    <row r="87" spans="1:13" ht="122.25" customHeight="1">
      <c r="A87" s="54"/>
      <c r="B87" s="63" t="s">
        <v>117</v>
      </c>
      <c r="C87" s="64" t="s">
        <v>43</v>
      </c>
      <c r="D87" s="62" t="s">
        <v>119</v>
      </c>
      <c r="E87" s="14">
        <v>0</v>
      </c>
      <c r="F87" s="14">
        <v>1000000</v>
      </c>
      <c r="G87" s="14">
        <f t="shared" si="9"/>
        <v>1000000</v>
      </c>
      <c r="H87" s="4">
        <v>0</v>
      </c>
      <c r="I87" s="14">
        <v>971279.04</v>
      </c>
      <c r="J87" s="3">
        <f t="shared" si="8"/>
        <v>971279.04</v>
      </c>
      <c r="K87" s="14">
        <f t="shared" si="10"/>
        <v>0</v>
      </c>
      <c r="L87" s="14">
        <f t="shared" si="6"/>
        <v>-28720.959999999963</v>
      </c>
      <c r="M87" s="14">
        <f t="shared" si="11"/>
        <v>-28720.959999999963</v>
      </c>
    </row>
    <row r="88" spans="1:13" ht="117" customHeight="1">
      <c r="A88" s="54"/>
      <c r="B88" s="63" t="s">
        <v>118</v>
      </c>
      <c r="C88" s="64" t="s">
        <v>44</v>
      </c>
      <c r="D88" s="62" t="s">
        <v>130</v>
      </c>
      <c r="E88" s="14">
        <v>0</v>
      </c>
      <c r="F88" s="14">
        <v>1</v>
      </c>
      <c r="G88" s="14">
        <f t="shared" si="9"/>
        <v>1</v>
      </c>
      <c r="H88" s="4">
        <v>0</v>
      </c>
      <c r="I88" s="14">
        <v>1</v>
      </c>
      <c r="J88" s="3">
        <f t="shared" si="8"/>
        <v>1</v>
      </c>
      <c r="K88" s="14">
        <f t="shared" si="10"/>
        <v>0</v>
      </c>
      <c r="L88" s="14">
        <f t="shared" si="6"/>
        <v>0</v>
      </c>
      <c r="M88" s="14">
        <f t="shared" si="11"/>
        <v>0</v>
      </c>
    </row>
    <row r="89" spans="1:13" ht="63" customHeight="1">
      <c r="A89" s="123" t="s">
        <v>172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2.75">
      <c r="A90" s="1">
        <v>2</v>
      </c>
      <c r="B90" s="1" t="s">
        <v>10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21" ht="126.75" customHeight="1">
      <c r="A91" s="1"/>
      <c r="B91" s="62" t="s">
        <v>131</v>
      </c>
      <c r="C91" s="64" t="s">
        <v>44</v>
      </c>
      <c r="D91" s="62" t="s">
        <v>123</v>
      </c>
      <c r="E91" s="31">
        <v>0</v>
      </c>
      <c r="F91" s="65">
        <f>12+1+4</f>
        <v>17</v>
      </c>
      <c r="G91" s="3">
        <f>E91+F91</f>
        <v>17</v>
      </c>
      <c r="H91" s="3">
        <v>0</v>
      </c>
      <c r="I91" s="4">
        <v>17</v>
      </c>
      <c r="J91" s="3">
        <f>H91+I91</f>
        <v>17</v>
      </c>
      <c r="K91" s="3">
        <f>H91-E91</f>
        <v>0</v>
      </c>
      <c r="L91" s="3">
        <f>I91-F91</f>
        <v>0</v>
      </c>
      <c r="M91" s="3">
        <f>K91+L91</f>
        <v>0</v>
      </c>
      <c r="N91" s="16"/>
      <c r="O91" s="16"/>
      <c r="P91" s="16"/>
      <c r="Q91" s="16"/>
      <c r="R91" s="16"/>
      <c r="S91" s="16"/>
      <c r="T91" s="16"/>
      <c r="U91" s="13"/>
    </row>
    <row r="92" spans="1:21" ht="78.75" customHeight="1">
      <c r="A92" s="1"/>
      <c r="B92" s="62" t="s">
        <v>132</v>
      </c>
      <c r="C92" s="64" t="s">
        <v>44</v>
      </c>
      <c r="D92" s="62" t="s">
        <v>45</v>
      </c>
      <c r="E92" s="31">
        <v>0</v>
      </c>
      <c r="F92" s="65">
        <f>66+5</f>
        <v>71</v>
      </c>
      <c r="G92" s="3">
        <f aca="true" t="shared" si="12" ref="G92:G104">E92+F92</f>
        <v>71</v>
      </c>
      <c r="H92" s="3">
        <v>0</v>
      </c>
      <c r="I92" s="4">
        <v>60</v>
      </c>
      <c r="J92" s="3">
        <f aca="true" t="shared" si="13" ref="J92:J104">H92+I92</f>
        <v>60</v>
      </c>
      <c r="K92" s="3">
        <f aca="true" t="shared" si="14" ref="K92:K104">H92-E92</f>
        <v>0</v>
      </c>
      <c r="L92" s="3">
        <f aca="true" t="shared" si="15" ref="L92:L104">I92-F92</f>
        <v>-11</v>
      </c>
      <c r="M92" s="3">
        <f aca="true" t="shared" si="16" ref="M92:M104">K92+L92</f>
        <v>-11</v>
      </c>
      <c r="N92" s="16"/>
      <c r="O92" s="16"/>
      <c r="P92" s="16"/>
      <c r="Q92" s="16"/>
      <c r="R92" s="16"/>
      <c r="S92" s="16"/>
      <c r="T92" s="16"/>
      <c r="U92" s="13"/>
    </row>
    <row r="93" spans="1:21" ht="101.25" customHeight="1">
      <c r="A93" s="1"/>
      <c r="B93" s="62" t="s">
        <v>133</v>
      </c>
      <c r="C93" s="64" t="s">
        <v>44</v>
      </c>
      <c r="D93" s="62" t="s">
        <v>122</v>
      </c>
      <c r="E93" s="31">
        <v>0</v>
      </c>
      <c r="F93" s="65">
        <v>50</v>
      </c>
      <c r="G93" s="3">
        <f t="shared" si="12"/>
        <v>50</v>
      </c>
      <c r="H93" s="3">
        <v>0</v>
      </c>
      <c r="I93" s="4">
        <v>50</v>
      </c>
      <c r="J93" s="3">
        <f t="shared" si="13"/>
        <v>50</v>
      </c>
      <c r="K93" s="3">
        <f t="shared" si="14"/>
        <v>0</v>
      </c>
      <c r="L93" s="3">
        <f t="shared" si="15"/>
        <v>0</v>
      </c>
      <c r="M93" s="3">
        <f t="shared" si="16"/>
        <v>0</v>
      </c>
      <c r="N93" s="16"/>
      <c r="O93" s="16"/>
      <c r="P93" s="16"/>
      <c r="Q93" s="16"/>
      <c r="R93" s="16"/>
      <c r="S93" s="16"/>
      <c r="T93" s="16"/>
      <c r="U93" s="13"/>
    </row>
    <row r="94" spans="1:21" ht="56.25" customHeight="1">
      <c r="A94" s="1"/>
      <c r="B94" s="62" t="s">
        <v>134</v>
      </c>
      <c r="C94" s="64" t="s">
        <v>44</v>
      </c>
      <c r="D94" s="62" t="s">
        <v>126</v>
      </c>
      <c r="E94" s="31">
        <v>0</v>
      </c>
      <c r="F94" s="65">
        <v>2</v>
      </c>
      <c r="G94" s="3">
        <f t="shared" si="12"/>
        <v>2</v>
      </c>
      <c r="H94" s="4">
        <v>0</v>
      </c>
      <c r="I94" s="4">
        <v>2</v>
      </c>
      <c r="J94" s="3">
        <f t="shared" si="13"/>
        <v>2</v>
      </c>
      <c r="K94" s="3">
        <f t="shared" si="14"/>
        <v>0</v>
      </c>
      <c r="L94" s="3">
        <f t="shared" si="15"/>
        <v>0</v>
      </c>
      <c r="M94" s="3">
        <f t="shared" si="16"/>
        <v>0</v>
      </c>
      <c r="N94" s="16"/>
      <c r="O94" s="16"/>
      <c r="P94" s="16"/>
      <c r="Q94" s="16"/>
      <c r="R94" s="16"/>
      <c r="S94" s="16"/>
      <c r="T94" s="16"/>
      <c r="U94" s="13"/>
    </row>
    <row r="95" spans="1:21" ht="64.5" customHeight="1">
      <c r="A95" s="1"/>
      <c r="B95" s="62" t="s">
        <v>59</v>
      </c>
      <c r="C95" s="64" t="s">
        <v>44</v>
      </c>
      <c r="D95" s="62" t="s">
        <v>56</v>
      </c>
      <c r="E95" s="31">
        <v>0</v>
      </c>
      <c r="F95" s="65">
        <v>3</v>
      </c>
      <c r="G95" s="3">
        <f t="shared" si="12"/>
        <v>3</v>
      </c>
      <c r="H95" s="4">
        <v>0</v>
      </c>
      <c r="I95" s="3">
        <v>3</v>
      </c>
      <c r="J95" s="3">
        <f t="shared" si="13"/>
        <v>3</v>
      </c>
      <c r="K95" s="3">
        <f t="shared" si="14"/>
        <v>0</v>
      </c>
      <c r="L95" s="3">
        <f t="shared" si="15"/>
        <v>0</v>
      </c>
      <c r="M95" s="3">
        <f t="shared" si="16"/>
        <v>0</v>
      </c>
      <c r="N95" s="16"/>
      <c r="O95" s="16"/>
      <c r="P95" s="16"/>
      <c r="Q95" s="16"/>
      <c r="R95" s="16"/>
      <c r="S95" s="16"/>
      <c r="T95" s="16"/>
      <c r="U95" s="13"/>
    </row>
    <row r="96" spans="1:21" ht="65.25" customHeight="1">
      <c r="A96" s="1"/>
      <c r="B96" s="62" t="s">
        <v>135</v>
      </c>
      <c r="C96" s="64" t="s">
        <v>44</v>
      </c>
      <c r="D96" s="62" t="s">
        <v>60</v>
      </c>
      <c r="E96" s="31">
        <v>0</v>
      </c>
      <c r="F96" s="65">
        <v>5</v>
      </c>
      <c r="G96" s="3">
        <f t="shared" si="12"/>
        <v>5</v>
      </c>
      <c r="H96" s="4">
        <v>0</v>
      </c>
      <c r="I96" s="3">
        <v>5</v>
      </c>
      <c r="J96" s="3">
        <f t="shared" si="13"/>
        <v>5</v>
      </c>
      <c r="K96" s="3">
        <f t="shared" si="14"/>
        <v>0</v>
      </c>
      <c r="L96" s="3">
        <f t="shared" si="15"/>
        <v>0</v>
      </c>
      <c r="M96" s="3">
        <f t="shared" si="16"/>
        <v>0</v>
      </c>
      <c r="N96" s="16"/>
      <c r="O96" s="16"/>
      <c r="P96" s="16"/>
      <c r="Q96" s="16"/>
      <c r="R96" s="16"/>
      <c r="S96" s="16"/>
      <c r="T96" s="16"/>
      <c r="U96" s="13"/>
    </row>
    <row r="97" spans="1:20" ht="114" customHeight="1">
      <c r="A97" s="1"/>
      <c r="B97" s="62" t="s">
        <v>67</v>
      </c>
      <c r="C97" s="64" t="s">
        <v>44</v>
      </c>
      <c r="D97" s="62" t="s">
        <v>142</v>
      </c>
      <c r="E97" s="31">
        <v>0</v>
      </c>
      <c r="F97" s="65">
        <v>2</v>
      </c>
      <c r="G97" s="3">
        <f t="shared" si="12"/>
        <v>2</v>
      </c>
      <c r="H97" s="4">
        <v>0</v>
      </c>
      <c r="I97" s="3">
        <v>2</v>
      </c>
      <c r="J97" s="3">
        <f t="shared" si="13"/>
        <v>2</v>
      </c>
      <c r="K97" s="3">
        <f t="shared" si="14"/>
        <v>0</v>
      </c>
      <c r="L97" s="3">
        <f t="shared" si="15"/>
        <v>0</v>
      </c>
      <c r="M97" s="3">
        <f t="shared" si="16"/>
        <v>0</v>
      </c>
      <c r="N97" s="16"/>
      <c r="O97" s="16"/>
      <c r="P97" s="16"/>
      <c r="Q97" s="16"/>
      <c r="R97" s="16"/>
      <c r="S97" s="16"/>
      <c r="T97" s="16"/>
    </row>
    <row r="98" spans="1:20" ht="158.25" customHeight="1">
      <c r="A98" s="1"/>
      <c r="B98" s="62" t="s">
        <v>136</v>
      </c>
      <c r="C98" s="64" t="s">
        <v>44</v>
      </c>
      <c r="D98" s="64" t="s">
        <v>60</v>
      </c>
      <c r="E98" s="31">
        <v>0</v>
      </c>
      <c r="F98" s="65">
        <v>1</v>
      </c>
      <c r="G98" s="3">
        <f t="shared" si="12"/>
        <v>1</v>
      </c>
      <c r="H98" s="4">
        <v>0</v>
      </c>
      <c r="I98" s="3">
        <v>1</v>
      </c>
      <c r="J98" s="3">
        <f t="shared" si="13"/>
        <v>1</v>
      </c>
      <c r="K98" s="3">
        <f t="shared" si="14"/>
        <v>0</v>
      </c>
      <c r="L98" s="3">
        <f t="shared" si="15"/>
        <v>0</v>
      </c>
      <c r="M98" s="3">
        <f t="shared" si="16"/>
        <v>0</v>
      </c>
      <c r="N98" s="16"/>
      <c r="O98" s="16"/>
      <c r="P98" s="16"/>
      <c r="Q98" s="16"/>
      <c r="R98" s="16"/>
      <c r="S98" s="16"/>
      <c r="T98" s="16"/>
    </row>
    <row r="99" spans="1:20" ht="57.75" customHeight="1">
      <c r="A99" s="1"/>
      <c r="B99" s="62" t="s">
        <v>137</v>
      </c>
      <c r="C99" s="64" t="s">
        <v>44</v>
      </c>
      <c r="D99" s="64" t="s">
        <v>123</v>
      </c>
      <c r="E99" s="26">
        <v>0</v>
      </c>
      <c r="F99" s="65">
        <f>150+5+8-13</f>
        <v>150</v>
      </c>
      <c r="G99" s="6">
        <f t="shared" si="12"/>
        <v>150</v>
      </c>
      <c r="H99" s="42">
        <v>0</v>
      </c>
      <c r="I99" s="6">
        <v>149</v>
      </c>
      <c r="J99" s="6">
        <f t="shared" si="13"/>
        <v>149</v>
      </c>
      <c r="K99" s="6">
        <f t="shared" si="14"/>
        <v>0</v>
      </c>
      <c r="L99" s="6">
        <f t="shared" si="15"/>
        <v>-1</v>
      </c>
      <c r="M99" s="6">
        <f t="shared" si="16"/>
        <v>-1</v>
      </c>
      <c r="N99" s="16"/>
      <c r="O99" s="16"/>
      <c r="P99" s="16"/>
      <c r="Q99" s="16"/>
      <c r="R99" s="16"/>
      <c r="S99" s="16"/>
      <c r="T99" s="16"/>
    </row>
    <row r="100" spans="1:20" ht="90" customHeight="1">
      <c r="A100" s="1"/>
      <c r="B100" s="62" t="s">
        <v>138</v>
      </c>
      <c r="C100" s="64"/>
      <c r="D100" s="62" t="s">
        <v>122</v>
      </c>
      <c r="E100" s="31">
        <v>0</v>
      </c>
      <c r="F100" s="65">
        <f>92+8</f>
        <v>100</v>
      </c>
      <c r="G100" s="3">
        <f t="shared" si="12"/>
        <v>100</v>
      </c>
      <c r="H100" s="4">
        <v>0</v>
      </c>
      <c r="I100" s="4">
        <v>100</v>
      </c>
      <c r="J100" s="3">
        <f t="shared" si="13"/>
        <v>100</v>
      </c>
      <c r="K100" s="3">
        <f t="shared" si="14"/>
        <v>0</v>
      </c>
      <c r="L100" s="3">
        <f t="shared" si="15"/>
        <v>0</v>
      </c>
      <c r="M100" s="3">
        <f t="shared" si="16"/>
        <v>0</v>
      </c>
      <c r="N100" s="28"/>
      <c r="O100" s="28"/>
      <c r="P100" s="28"/>
      <c r="Q100" s="28"/>
      <c r="R100" s="28"/>
      <c r="S100" s="28"/>
      <c r="T100" s="28"/>
    </row>
    <row r="101" spans="1:20" ht="54" customHeight="1">
      <c r="A101" s="61"/>
      <c r="B101" s="62" t="s">
        <v>139</v>
      </c>
      <c r="C101" s="64" t="s">
        <v>44</v>
      </c>
      <c r="D101" s="62" t="s">
        <v>127</v>
      </c>
      <c r="E101" s="31">
        <v>0</v>
      </c>
      <c r="F101" s="65">
        <v>2</v>
      </c>
      <c r="G101" s="3">
        <f t="shared" si="12"/>
        <v>2</v>
      </c>
      <c r="H101" s="4">
        <v>0</v>
      </c>
      <c r="I101" s="4">
        <v>1</v>
      </c>
      <c r="J101" s="3">
        <f t="shared" si="13"/>
        <v>1</v>
      </c>
      <c r="K101" s="3">
        <f t="shared" si="14"/>
        <v>0</v>
      </c>
      <c r="L101" s="3">
        <f t="shared" si="15"/>
        <v>-1</v>
      </c>
      <c r="M101" s="3">
        <f t="shared" si="16"/>
        <v>-1</v>
      </c>
      <c r="N101" s="28"/>
      <c r="O101" s="28"/>
      <c r="P101" s="28"/>
      <c r="Q101" s="28"/>
      <c r="R101" s="28"/>
      <c r="S101" s="28"/>
      <c r="T101" s="28"/>
    </row>
    <row r="102" spans="1:20" ht="53.25" customHeight="1">
      <c r="A102" s="61"/>
      <c r="B102" s="62" t="s">
        <v>140</v>
      </c>
      <c r="C102" s="64" t="s">
        <v>44</v>
      </c>
      <c r="D102" s="62" t="s">
        <v>128</v>
      </c>
      <c r="E102" s="31">
        <v>0</v>
      </c>
      <c r="F102" s="65">
        <f>2+1</f>
        <v>3</v>
      </c>
      <c r="G102" s="3">
        <f t="shared" si="12"/>
        <v>3</v>
      </c>
      <c r="H102" s="4">
        <v>0</v>
      </c>
      <c r="I102" s="4">
        <v>3</v>
      </c>
      <c r="J102" s="3">
        <f t="shared" si="13"/>
        <v>3</v>
      </c>
      <c r="K102" s="3">
        <f t="shared" si="14"/>
        <v>0</v>
      </c>
      <c r="L102" s="3">
        <f t="shared" si="15"/>
        <v>0</v>
      </c>
      <c r="M102" s="3">
        <f t="shared" si="16"/>
        <v>0</v>
      </c>
      <c r="N102" s="28"/>
      <c r="O102" s="28"/>
      <c r="P102" s="28"/>
      <c r="Q102" s="28"/>
      <c r="R102" s="28"/>
      <c r="S102" s="28"/>
      <c r="T102" s="28"/>
    </row>
    <row r="103" spans="1:20" ht="155.25" customHeight="1">
      <c r="A103" s="61"/>
      <c r="B103" s="62" t="s">
        <v>167</v>
      </c>
      <c r="C103" s="64" t="s">
        <v>44</v>
      </c>
      <c r="D103" s="62" t="s">
        <v>60</v>
      </c>
      <c r="E103" s="31">
        <v>0</v>
      </c>
      <c r="F103" s="65">
        <v>2</v>
      </c>
      <c r="G103" s="3">
        <f t="shared" si="12"/>
        <v>2</v>
      </c>
      <c r="H103" s="4">
        <v>0</v>
      </c>
      <c r="I103" s="4">
        <v>2</v>
      </c>
      <c r="J103" s="3">
        <f t="shared" si="13"/>
        <v>2</v>
      </c>
      <c r="K103" s="3">
        <f t="shared" si="14"/>
        <v>0</v>
      </c>
      <c r="L103" s="3">
        <f t="shared" si="15"/>
        <v>0</v>
      </c>
      <c r="M103" s="3">
        <f t="shared" si="16"/>
        <v>0</v>
      </c>
      <c r="N103" s="28"/>
      <c r="O103" s="28"/>
      <c r="P103" s="28"/>
      <c r="Q103" s="28"/>
      <c r="R103" s="28"/>
      <c r="S103" s="28"/>
      <c r="T103" s="28"/>
    </row>
    <row r="104" spans="1:20" ht="107.25" customHeight="1">
      <c r="A104" s="61"/>
      <c r="B104" s="62" t="s">
        <v>141</v>
      </c>
      <c r="C104" s="64" t="s">
        <v>44</v>
      </c>
      <c r="D104" s="62" t="s">
        <v>130</v>
      </c>
      <c r="E104" s="31">
        <v>0</v>
      </c>
      <c r="F104" s="65">
        <v>1</v>
      </c>
      <c r="G104" s="3">
        <f t="shared" si="12"/>
        <v>1</v>
      </c>
      <c r="H104" s="4">
        <v>0</v>
      </c>
      <c r="I104" s="4">
        <v>1</v>
      </c>
      <c r="J104" s="3">
        <f t="shared" si="13"/>
        <v>1</v>
      </c>
      <c r="K104" s="3">
        <f t="shared" si="14"/>
        <v>0</v>
      </c>
      <c r="L104" s="3">
        <f t="shared" si="15"/>
        <v>0</v>
      </c>
      <c r="M104" s="3">
        <f t="shared" si="16"/>
        <v>0</v>
      </c>
      <c r="N104" s="28"/>
      <c r="O104" s="28"/>
      <c r="P104" s="28"/>
      <c r="Q104" s="28"/>
      <c r="R104" s="28"/>
      <c r="S104" s="28"/>
      <c r="T104" s="28"/>
    </row>
    <row r="105" spans="1:13" ht="12.75">
      <c r="A105" s="87" t="s">
        <v>37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1:13" ht="29.25" customHeight="1">
      <c r="A106" s="109" t="s">
        <v>170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2"/>
    </row>
    <row r="107" spans="1:13" ht="19.5" customHeight="1">
      <c r="A107" s="1">
        <v>3</v>
      </c>
      <c r="B107" s="1" t="s">
        <v>11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5"/>
    </row>
    <row r="108" spans="1:27" ht="117.75" customHeight="1">
      <c r="A108" s="1"/>
      <c r="B108" s="62" t="s">
        <v>143</v>
      </c>
      <c r="C108" s="64" t="s">
        <v>43</v>
      </c>
      <c r="D108" s="62" t="s">
        <v>45</v>
      </c>
      <c r="E108" s="48">
        <v>0</v>
      </c>
      <c r="F108" s="65">
        <f>F61/F91</f>
        <v>2277777.705882353</v>
      </c>
      <c r="G108" s="3">
        <f>E108+F108</f>
        <v>2277777.705882353</v>
      </c>
      <c r="H108" s="3">
        <v>0</v>
      </c>
      <c r="I108" s="65">
        <f>I61/I91</f>
        <v>1882325.8370588236</v>
      </c>
      <c r="J108" s="3">
        <f>H108+I108</f>
        <v>1882325.8370588236</v>
      </c>
      <c r="K108" s="14">
        <f>E108+H108</f>
        <v>0</v>
      </c>
      <c r="L108" s="37">
        <f>I108-F108</f>
        <v>-395451.8688235292</v>
      </c>
      <c r="M108" s="37">
        <f>K108+L108</f>
        <v>-395451.8688235292</v>
      </c>
      <c r="N108" s="46"/>
      <c r="O108" s="46"/>
      <c r="P108" s="46"/>
      <c r="Q108" s="46"/>
      <c r="R108" s="46"/>
      <c r="S108" s="46"/>
      <c r="T108" s="46"/>
      <c r="U108" s="13"/>
      <c r="V108" s="13"/>
      <c r="W108" s="13"/>
      <c r="X108" s="13"/>
      <c r="Y108" s="13"/>
      <c r="Z108" s="13"/>
      <c r="AA108" s="13"/>
    </row>
    <row r="109" spans="1:27" ht="63.75" customHeight="1">
      <c r="A109" s="1"/>
      <c r="B109" s="62" t="s">
        <v>144</v>
      </c>
      <c r="C109" s="64" t="s">
        <v>43</v>
      </c>
      <c r="D109" s="62" t="s">
        <v>45</v>
      </c>
      <c r="E109" s="48">
        <v>0</v>
      </c>
      <c r="F109" s="65">
        <f>F63/F92</f>
        <v>197746.47887323942</v>
      </c>
      <c r="G109" s="3">
        <f aca="true" t="shared" si="17" ref="G109:G121">E109+F109</f>
        <v>197746.47887323942</v>
      </c>
      <c r="H109" s="3">
        <v>0</v>
      </c>
      <c r="I109" s="65">
        <f>I63/I92</f>
        <v>190103.08833333335</v>
      </c>
      <c r="J109" s="3">
        <f aca="true" t="shared" si="18" ref="J109:J121">H109+I109</f>
        <v>190103.08833333335</v>
      </c>
      <c r="K109" s="14">
        <f aca="true" t="shared" si="19" ref="K109:K121">E109+H109</f>
        <v>0</v>
      </c>
      <c r="L109" s="37">
        <f aca="true" t="shared" si="20" ref="L109:L121">I109-F109</f>
        <v>-7643.390539906075</v>
      </c>
      <c r="M109" s="37">
        <f aca="true" t="shared" si="21" ref="M109:M121">K109+L109</f>
        <v>-7643.390539906075</v>
      </c>
      <c r="N109" s="46"/>
      <c r="O109" s="46"/>
      <c r="P109" s="46"/>
      <c r="Q109" s="46"/>
      <c r="R109" s="46"/>
      <c r="S109" s="46"/>
      <c r="T109" s="46"/>
      <c r="U109" s="13"/>
      <c r="V109" s="13"/>
      <c r="W109" s="13"/>
      <c r="X109" s="13"/>
      <c r="Y109" s="13"/>
      <c r="Z109" s="13"/>
      <c r="AA109" s="13"/>
    </row>
    <row r="110" spans="1:27" ht="93" customHeight="1">
      <c r="A110" s="1"/>
      <c r="B110" s="62" t="s">
        <v>145</v>
      </c>
      <c r="C110" s="64" t="s">
        <v>43</v>
      </c>
      <c r="D110" s="62" t="s">
        <v>45</v>
      </c>
      <c r="E110" s="48">
        <v>0</v>
      </c>
      <c r="F110" s="65">
        <f>F65/F93</f>
        <v>19200</v>
      </c>
      <c r="G110" s="3">
        <f t="shared" si="17"/>
        <v>19200</v>
      </c>
      <c r="H110" s="3">
        <v>0</v>
      </c>
      <c r="I110" s="65">
        <f>I65/I93</f>
        <v>16910.53</v>
      </c>
      <c r="J110" s="3">
        <f t="shared" si="18"/>
        <v>16910.53</v>
      </c>
      <c r="K110" s="14">
        <f t="shared" si="19"/>
        <v>0</v>
      </c>
      <c r="L110" s="37">
        <f t="shared" si="20"/>
        <v>-2289.470000000001</v>
      </c>
      <c r="M110" s="37">
        <f t="shared" si="21"/>
        <v>-2289.470000000001</v>
      </c>
      <c r="N110" s="46"/>
      <c r="O110" s="46"/>
      <c r="P110" s="46"/>
      <c r="Q110" s="46"/>
      <c r="R110" s="46"/>
      <c r="S110" s="46"/>
      <c r="T110" s="46"/>
      <c r="U110" s="13"/>
      <c r="V110" s="13"/>
      <c r="W110" s="13"/>
      <c r="X110" s="13"/>
      <c r="Y110" s="13"/>
      <c r="Z110" s="13"/>
      <c r="AA110" s="13"/>
    </row>
    <row r="111" spans="1:27" ht="51" customHeight="1">
      <c r="A111" s="1"/>
      <c r="B111" s="62" t="s">
        <v>146</v>
      </c>
      <c r="C111" s="64" t="s">
        <v>43</v>
      </c>
      <c r="D111" s="62" t="s">
        <v>45</v>
      </c>
      <c r="E111" s="48">
        <v>0</v>
      </c>
      <c r="F111" s="65">
        <f>F67/F94</f>
        <v>3070000</v>
      </c>
      <c r="G111" s="3">
        <f t="shared" si="17"/>
        <v>3070000</v>
      </c>
      <c r="H111" s="3">
        <v>0</v>
      </c>
      <c r="I111" s="65">
        <f>I67/I94</f>
        <v>1520775.915</v>
      </c>
      <c r="J111" s="3">
        <f t="shared" si="18"/>
        <v>1520775.915</v>
      </c>
      <c r="K111" s="14">
        <f t="shared" si="19"/>
        <v>0</v>
      </c>
      <c r="L111" s="37">
        <f t="shared" si="20"/>
        <v>-1549224.085</v>
      </c>
      <c r="M111" s="37">
        <f t="shared" si="21"/>
        <v>-1549224.085</v>
      </c>
      <c r="N111" s="46"/>
      <c r="O111" s="46"/>
      <c r="P111" s="46"/>
      <c r="Q111" s="46"/>
      <c r="R111" s="46"/>
      <c r="S111" s="46"/>
      <c r="T111" s="46"/>
      <c r="U111" s="13"/>
      <c r="V111" s="13"/>
      <c r="W111" s="13"/>
      <c r="X111" s="13"/>
      <c r="Y111" s="13"/>
      <c r="Z111" s="13"/>
      <c r="AA111" s="13"/>
    </row>
    <row r="112" spans="1:27" ht="49.5" customHeight="1">
      <c r="A112" s="1"/>
      <c r="B112" s="62" t="s">
        <v>62</v>
      </c>
      <c r="C112" s="64" t="s">
        <v>43</v>
      </c>
      <c r="D112" s="62" t="s">
        <v>45</v>
      </c>
      <c r="E112" s="48">
        <v>0</v>
      </c>
      <c r="F112" s="65">
        <f>F69/F95</f>
        <v>1333333.3333333333</v>
      </c>
      <c r="G112" s="3">
        <f t="shared" si="17"/>
        <v>1333333.3333333333</v>
      </c>
      <c r="H112" s="3">
        <v>0</v>
      </c>
      <c r="I112" s="65">
        <f>I69/I95</f>
        <v>667038.57</v>
      </c>
      <c r="J112" s="3">
        <f t="shared" si="18"/>
        <v>667038.57</v>
      </c>
      <c r="K112" s="14">
        <f t="shared" si="19"/>
        <v>0</v>
      </c>
      <c r="L112" s="37">
        <f t="shared" si="20"/>
        <v>-666294.7633333333</v>
      </c>
      <c r="M112" s="37">
        <f t="shared" si="21"/>
        <v>-666294.7633333333</v>
      </c>
      <c r="N112" s="46"/>
      <c r="O112" s="46"/>
      <c r="P112" s="46"/>
      <c r="Q112" s="46"/>
      <c r="R112" s="46"/>
      <c r="S112" s="46"/>
      <c r="T112" s="46"/>
      <c r="U112" s="13"/>
      <c r="V112" s="13"/>
      <c r="W112" s="13"/>
      <c r="X112" s="13"/>
      <c r="Y112" s="13"/>
      <c r="Z112" s="13"/>
      <c r="AA112" s="13"/>
    </row>
    <row r="113" spans="1:27" ht="58.5" customHeight="1">
      <c r="A113" s="1"/>
      <c r="B113" s="62" t="s">
        <v>63</v>
      </c>
      <c r="C113" s="64" t="s">
        <v>43</v>
      </c>
      <c r="D113" s="62" t="s">
        <v>45</v>
      </c>
      <c r="E113" s="48">
        <v>0</v>
      </c>
      <c r="F113" s="65">
        <f>F71/F96</f>
        <v>1000000</v>
      </c>
      <c r="G113" s="3">
        <f t="shared" si="17"/>
        <v>1000000</v>
      </c>
      <c r="H113" s="3">
        <v>0</v>
      </c>
      <c r="I113" s="65">
        <f>I71/I96</f>
        <v>20446.56</v>
      </c>
      <c r="J113" s="3">
        <f t="shared" si="18"/>
        <v>20446.56</v>
      </c>
      <c r="K113" s="14">
        <f t="shared" si="19"/>
        <v>0</v>
      </c>
      <c r="L113" s="37">
        <f t="shared" si="20"/>
        <v>-979553.44</v>
      </c>
      <c r="M113" s="37">
        <f t="shared" si="21"/>
        <v>-979553.44</v>
      </c>
      <c r="N113" s="46"/>
      <c r="O113" s="46"/>
      <c r="P113" s="46"/>
      <c r="Q113" s="46"/>
      <c r="R113" s="46"/>
      <c r="S113" s="46"/>
      <c r="T113" s="46"/>
      <c r="U113" s="13"/>
      <c r="V113" s="13"/>
      <c r="W113" s="13"/>
      <c r="X113" s="13"/>
      <c r="Y113" s="13"/>
      <c r="Z113" s="13"/>
      <c r="AA113" s="13"/>
    </row>
    <row r="114" spans="1:27" ht="132" customHeight="1">
      <c r="A114" s="1"/>
      <c r="B114" s="62" t="s">
        <v>147</v>
      </c>
      <c r="C114" s="64" t="s">
        <v>43</v>
      </c>
      <c r="D114" s="62" t="s">
        <v>45</v>
      </c>
      <c r="E114" s="48">
        <v>0</v>
      </c>
      <c r="F114" s="65">
        <f>F73/F97</f>
        <v>270000</v>
      </c>
      <c r="G114" s="3">
        <f t="shared" si="17"/>
        <v>270000</v>
      </c>
      <c r="H114" s="3">
        <v>0</v>
      </c>
      <c r="I114" s="65">
        <f>I73/I97</f>
        <v>185815.21</v>
      </c>
      <c r="J114" s="3">
        <f t="shared" si="18"/>
        <v>185815.21</v>
      </c>
      <c r="K114" s="14">
        <f t="shared" si="19"/>
        <v>0</v>
      </c>
      <c r="L114" s="37">
        <f t="shared" si="20"/>
        <v>-84184.79000000001</v>
      </c>
      <c r="M114" s="37">
        <f t="shared" si="21"/>
        <v>-84184.79000000001</v>
      </c>
      <c r="N114" s="46"/>
      <c r="O114" s="46"/>
      <c r="P114" s="46"/>
      <c r="Q114" s="46"/>
      <c r="R114" s="46"/>
      <c r="S114" s="46"/>
      <c r="T114" s="46"/>
      <c r="U114" s="13"/>
      <c r="V114" s="13"/>
      <c r="W114" s="13"/>
      <c r="X114" s="13"/>
      <c r="Y114" s="13"/>
      <c r="Z114" s="13"/>
      <c r="AA114" s="13"/>
    </row>
    <row r="115" spans="1:27" ht="141" customHeight="1">
      <c r="A115" s="1"/>
      <c r="B115" s="62" t="s">
        <v>148</v>
      </c>
      <c r="C115" s="64" t="s">
        <v>43</v>
      </c>
      <c r="D115" s="62" t="s">
        <v>45</v>
      </c>
      <c r="E115" s="48">
        <v>0</v>
      </c>
      <c r="F115" s="65">
        <f>F75/F98</f>
        <v>70000</v>
      </c>
      <c r="G115" s="3">
        <f t="shared" si="17"/>
        <v>70000</v>
      </c>
      <c r="H115" s="3">
        <v>0</v>
      </c>
      <c r="I115" s="65">
        <f>I75/I98</f>
        <v>69499.08</v>
      </c>
      <c r="J115" s="3">
        <f t="shared" si="18"/>
        <v>69499.08</v>
      </c>
      <c r="K115" s="14">
        <f t="shared" si="19"/>
        <v>0</v>
      </c>
      <c r="L115" s="37">
        <f t="shared" si="20"/>
        <v>-500.91999999999825</v>
      </c>
      <c r="M115" s="37">
        <f t="shared" si="21"/>
        <v>-500.91999999999825</v>
      </c>
      <c r="N115" s="46"/>
      <c r="O115" s="46"/>
      <c r="P115" s="46"/>
      <c r="Q115" s="46"/>
      <c r="R115" s="46"/>
      <c r="S115" s="46"/>
      <c r="T115" s="46"/>
      <c r="U115" s="13"/>
      <c r="V115" s="13"/>
      <c r="W115" s="13"/>
      <c r="X115" s="13"/>
      <c r="Y115" s="13"/>
      <c r="Z115" s="13"/>
      <c r="AA115" s="13"/>
    </row>
    <row r="116" spans="1:27" ht="43.5" customHeight="1">
      <c r="A116" s="1"/>
      <c r="B116" s="62" t="s">
        <v>149</v>
      </c>
      <c r="C116" s="64" t="s">
        <v>43</v>
      </c>
      <c r="D116" s="62" t="s">
        <v>45</v>
      </c>
      <c r="E116" s="48">
        <v>0</v>
      </c>
      <c r="F116" s="65">
        <f>F77/F99</f>
        <v>880236.8933333333</v>
      </c>
      <c r="G116" s="3">
        <f t="shared" si="17"/>
        <v>880236.8933333333</v>
      </c>
      <c r="H116" s="3">
        <v>0</v>
      </c>
      <c r="I116" s="65">
        <f>I77/I99</f>
        <v>881844.2929530202</v>
      </c>
      <c r="J116" s="3">
        <f t="shared" si="18"/>
        <v>881844.2929530202</v>
      </c>
      <c r="K116" s="14">
        <f t="shared" si="19"/>
        <v>0</v>
      </c>
      <c r="L116" s="37">
        <f t="shared" si="20"/>
        <v>1607.399619686883</v>
      </c>
      <c r="M116" s="37">
        <f t="shared" si="21"/>
        <v>1607.399619686883</v>
      </c>
      <c r="N116" s="46"/>
      <c r="O116" s="46"/>
      <c r="P116" s="46"/>
      <c r="Q116" s="46"/>
      <c r="R116" s="46"/>
      <c r="S116" s="46"/>
      <c r="T116" s="46"/>
      <c r="U116" s="13"/>
      <c r="V116" s="13"/>
      <c r="W116" s="13"/>
      <c r="X116" s="13"/>
      <c r="Y116" s="13"/>
      <c r="Z116" s="13"/>
      <c r="AA116" s="13"/>
    </row>
    <row r="117" spans="1:27" ht="76.5" customHeight="1">
      <c r="A117" s="1"/>
      <c r="B117" s="62" t="s">
        <v>150</v>
      </c>
      <c r="C117" s="64" t="s">
        <v>43</v>
      </c>
      <c r="D117" s="62" t="s">
        <v>45</v>
      </c>
      <c r="E117" s="48">
        <v>0</v>
      </c>
      <c r="F117" s="65">
        <f>F79/F100</f>
        <v>36000</v>
      </c>
      <c r="G117" s="3">
        <f t="shared" si="17"/>
        <v>36000</v>
      </c>
      <c r="H117" s="3">
        <v>0</v>
      </c>
      <c r="I117" s="65">
        <f>I79/I100</f>
        <v>34118.91</v>
      </c>
      <c r="J117" s="3">
        <f t="shared" si="18"/>
        <v>34118.91</v>
      </c>
      <c r="K117" s="14">
        <f t="shared" si="19"/>
        <v>0</v>
      </c>
      <c r="L117" s="37">
        <f t="shared" si="20"/>
        <v>-1881.0899999999965</v>
      </c>
      <c r="M117" s="37">
        <f t="shared" si="21"/>
        <v>-1881.0899999999965</v>
      </c>
      <c r="N117" s="47"/>
      <c r="O117" s="47"/>
      <c r="P117" s="47"/>
      <c r="Q117" s="47"/>
      <c r="R117" s="47"/>
      <c r="S117" s="47"/>
      <c r="T117" s="47"/>
      <c r="U117" s="13"/>
      <c r="V117" s="13"/>
      <c r="W117" s="13"/>
      <c r="X117" s="13"/>
      <c r="Y117" s="13"/>
      <c r="Z117" s="13"/>
      <c r="AA117" s="13"/>
    </row>
    <row r="118" spans="1:27" ht="48" customHeight="1">
      <c r="A118" s="54"/>
      <c r="B118" s="62" t="s">
        <v>151</v>
      </c>
      <c r="C118" s="64" t="s">
        <v>43</v>
      </c>
      <c r="D118" s="62" t="s">
        <v>45</v>
      </c>
      <c r="E118" s="48">
        <v>0</v>
      </c>
      <c r="F118" s="65">
        <f>F81/F101</f>
        <v>6500000</v>
      </c>
      <c r="G118" s="3">
        <f t="shared" si="17"/>
        <v>6500000</v>
      </c>
      <c r="H118" s="3">
        <v>0</v>
      </c>
      <c r="I118" s="65">
        <f>I81/I101</f>
        <v>508252.52</v>
      </c>
      <c r="J118" s="3">
        <f t="shared" si="18"/>
        <v>508252.52</v>
      </c>
      <c r="K118" s="14">
        <f t="shared" si="19"/>
        <v>0</v>
      </c>
      <c r="L118" s="37">
        <f t="shared" si="20"/>
        <v>-5991747.48</v>
      </c>
      <c r="M118" s="37">
        <f t="shared" si="21"/>
        <v>-5991747.48</v>
      </c>
      <c r="N118" s="47"/>
      <c r="O118" s="47"/>
      <c r="P118" s="47"/>
      <c r="Q118" s="47"/>
      <c r="R118" s="47"/>
      <c r="S118" s="47"/>
      <c r="T118" s="47"/>
      <c r="U118" s="13"/>
      <c r="V118" s="13"/>
      <c r="W118" s="13"/>
      <c r="X118" s="13"/>
      <c r="Y118" s="13"/>
      <c r="Z118" s="13"/>
      <c r="AA118" s="13"/>
    </row>
    <row r="119" spans="1:27" ht="45.75" customHeight="1">
      <c r="A119" s="54"/>
      <c r="B119" s="62" t="s">
        <v>152</v>
      </c>
      <c r="C119" s="64" t="s">
        <v>43</v>
      </c>
      <c r="D119" s="62" t="s">
        <v>45</v>
      </c>
      <c r="E119" s="48">
        <v>0</v>
      </c>
      <c r="F119" s="65">
        <f>F83/F102</f>
        <v>2683333.3333333335</v>
      </c>
      <c r="G119" s="3">
        <f t="shared" si="17"/>
        <v>2683333.3333333335</v>
      </c>
      <c r="H119" s="3">
        <v>0</v>
      </c>
      <c r="I119" s="65">
        <f>I83/I102</f>
        <v>439303.4733333333</v>
      </c>
      <c r="J119" s="3">
        <f t="shared" si="18"/>
        <v>439303.4733333333</v>
      </c>
      <c r="K119" s="14">
        <f t="shared" si="19"/>
        <v>0</v>
      </c>
      <c r="L119" s="37">
        <f t="shared" si="20"/>
        <v>-2244029.8600000003</v>
      </c>
      <c r="M119" s="37">
        <f t="shared" si="21"/>
        <v>-2244029.8600000003</v>
      </c>
      <c r="N119" s="47"/>
      <c r="O119" s="47"/>
      <c r="P119" s="47"/>
      <c r="Q119" s="47"/>
      <c r="R119" s="47"/>
      <c r="S119" s="47"/>
      <c r="T119" s="47"/>
      <c r="U119" s="13"/>
      <c r="V119" s="13"/>
      <c r="W119" s="13"/>
      <c r="X119" s="13"/>
      <c r="Y119" s="13"/>
      <c r="Z119" s="13"/>
      <c r="AA119" s="13"/>
    </row>
    <row r="120" spans="1:27" ht="144" customHeight="1">
      <c r="A120" s="54"/>
      <c r="B120" s="62" t="s">
        <v>153</v>
      </c>
      <c r="C120" s="64" t="s">
        <v>43</v>
      </c>
      <c r="D120" s="62" t="s">
        <v>45</v>
      </c>
      <c r="E120" s="48">
        <v>0</v>
      </c>
      <c r="F120" s="65">
        <f>F85/F103</f>
        <v>519497.5</v>
      </c>
      <c r="G120" s="3">
        <f t="shared" si="17"/>
        <v>519497.5</v>
      </c>
      <c r="H120" s="3">
        <v>0</v>
      </c>
      <c r="I120" s="65">
        <f>I85/I103</f>
        <v>384686.46</v>
      </c>
      <c r="J120" s="3">
        <f t="shared" si="18"/>
        <v>384686.46</v>
      </c>
      <c r="K120" s="14">
        <f t="shared" si="19"/>
        <v>0</v>
      </c>
      <c r="L120" s="37">
        <f t="shared" si="20"/>
        <v>-134811.03999999998</v>
      </c>
      <c r="M120" s="37">
        <f t="shared" si="21"/>
        <v>-134811.03999999998</v>
      </c>
      <c r="N120" s="47"/>
      <c r="O120" s="47"/>
      <c r="P120" s="47"/>
      <c r="Q120" s="47"/>
      <c r="R120" s="47"/>
      <c r="S120" s="47"/>
      <c r="T120" s="47"/>
      <c r="U120" s="13"/>
      <c r="V120" s="13"/>
      <c r="W120" s="13"/>
      <c r="X120" s="13"/>
      <c r="Y120" s="13"/>
      <c r="Z120" s="13"/>
      <c r="AA120" s="13"/>
    </row>
    <row r="121" spans="1:27" ht="93" customHeight="1">
      <c r="A121" s="54"/>
      <c r="B121" s="62" t="s">
        <v>154</v>
      </c>
      <c r="C121" s="64" t="s">
        <v>43</v>
      </c>
      <c r="D121" s="62" t="s">
        <v>45</v>
      </c>
      <c r="E121" s="48">
        <v>0</v>
      </c>
      <c r="F121" s="65">
        <f>F87/F104</f>
        <v>1000000</v>
      </c>
      <c r="G121" s="3">
        <f t="shared" si="17"/>
        <v>1000000</v>
      </c>
      <c r="H121" s="3">
        <v>0</v>
      </c>
      <c r="I121" s="65">
        <f>I87/I104</f>
        <v>971279.04</v>
      </c>
      <c r="J121" s="3">
        <f t="shared" si="18"/>
        <v>971279.04</v>
      </c>
      <c r="K121" s="14">
        <f t="shared" si="19"/>
        <v>0</v>
      </c>
      <c r="L121" s="37">
        <f t="shared" si="20"/>
        <v>-28720.959999999963</v>
      </c>
      <c r="M121" s="37">
        <f t="shared" si="21"/>
        <v>-28720.959999999963</v>
      </c>
      <c r="N121" s="47"/>
      <c r="O121" s="47"/>
      <c r="P121" s="47"/>
      <c r="Q121" s="47"/>
      <c r="R121" s="47"/>
      <c r="S121" s="47"/>
      <c r="T121" s="47"/>
      <c r="U121" s="13"/>
      <c r="V121" s="13"/>
      <c r="W121" s="13"/>
      <c r="X121" s="13"/>
      <c r="Y121" s="13"/>
      <c r="Z121" s="13"/>
      <c r="AA121" s="13"/>
    </row>
    <row r="122" spans="1:27" ht="12.75">
      <c r="A122" s="87" t="s">
        <v>37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51" customHeight="1">
      <c r="A123" s="109" t="s">
        <v>172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2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2.75">
      <c r="A124" s="1">
        <v>4</v>
      </c>
      <c r="B124" s="1" t="s">
        <v>12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5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279" customHeight="1">
      <c r="A125" s="1"/>
      <c r="B125" s="62" t="s">
        <v>155</v>
      </c>
      <c r="C125" s="64" t="s">
        <v>46</v>
      </c>
      <c r="D125" s="2" t="s">
        <v>45</v>
      </c>
      <c r="E125" s="48">
        <v>0</v>
      </c>
      <c r="F125" s="65">
        <f>F91/F62*100</f>
        <v>100</v>
      </c>
      <c r="G125" s="36">
        <f>E125+F125</f>
        <v>100</v>
      </c>
      <c r="H125" s="36">
        <v>0</v>
      </c>
      <c r="I125" s="36">
        <f>I91/I62*100</f>
        <v>100</v>
      </c>
      <c r="J125" s="36">
        <f>H125+I125</f>
        <v>100</v>
      </c>
      <c r="K125" s="36">
        <f>E125+H125</f>
        <v>0</v>
      </c>
      <c r="L125" s="36">
        <f>I125-F125</f>
        <v>0</v>
      </c>
      <c r="M125" s="36">
        <f>K125+L125</f>
        <v>0</v>
      </c>
      <c r="N125" s="16"/>
      <c r="O125" s="16"/>
      <c r="P125" s="16"/>
      <c r="Q125" s="16"/>
      <c r="R125" s="16"/>
      <c r="S125" s="16"/>
      <c r="T125" s="16"/>
      <c r="U125" s="13"/>
      <c r="V125" s="13"/>
      <c r="W125" s="13"/>
      <c r="X125" s="13"/>
      <c r="Y125" s="13"/>
      <c r="Z125" s="13"/>
      <c r="AA125" s="13"/>
    </row>
    <row r="126" spans="1:27" ht="168" customHeight="1">
      <c r="A126" s="1"/>
      <c r="B126" s="62" t="s">
        <v>156</v>
      </c>
      <c r="C126" s="64" t="s">
        <v>46</v>
      </c>
      <c r="D126" s="2" t="s">
        <v>45</v>
      </c>
      <c r="E126" s="48">
        <v>0</v>
      </c>
      <c r="F126" s="65">
        <f>F92/F64*100</f>
        <v>100</v>
      </c>
      <c r="G126" s="36">
        <f aca="true" t="shared" si="22" ref="G126:G138">E126+F126</f>
        <v>100</v>
      </c>
      <c r="H126" s="36">
        <v>0</v>
      </c>
      <c r="I126" s="36">
        <f>I92/I64*100</f>
        <v>84.50704225352112</v>
      </c>
      <c r="J126" s="36">
        <f aca="true" t="shared" si="23" ref="J126:J138">H126+I126</f>
        <v>84.50704225352112</v>
      </c>
      <c r="K126" s="36">
        <f aca="true" t="shared" si="24" ref="K126:K138">E126+H126</f>
        <v>0</v>
      </c>
      <c r="L126" s="36">
        <f>I126-F126</f>
        <v>-15.49295774647888</v>
      </c>
      <c r="M126" s="36">
        <f aca="true" t="shared" si="25" ref="M126:M138">K126+L126</f>
        <v>-15.49295774647888</v>
      </c>
      <c r="N126" s="16"/>
      <c r="O126" s="16"/>
      <c r="P126" s="16"/>
      <c r="Q126" s="16"/>
      <c r="R126" s="16"/>
      <c r="S126" s="16"/>
      <c r="T126" s="16"/>
      <c r="U126" s="13"/>
      <c r="V126" s="13"/>
      <c r="W126" s="13"/>
      <c r="X126" s="13"/>
      <c r="Y126" s="13"/>
      <c r="Z126" s="13"/>
      <c r="AA126" s="13"/>
    </row>
    <row r="127" spans="1:27" ht="111.75" customHeight="1">
      <c r="A127" s="1"/>
      <c r="B127" s="64" t="s">
        <v>157</v>
      </c>
      <c r="C127" s="64" t="s">
        <v>46</v>
      </c>
      <c r="D127" s="2" t="s">
        <v>45</v>
      </c>
      <c r="E127" s="48">
        <v>0</v>
      </c>
      <c r="F127" s="65">
        <f>F93/F66*100</f>
        <v>100</v>
      </c>
      <c r="G127" s="36">
        <f t="shared" si="22"/>
        <v>100</v>
      </c>
      <c r="H127" s="36">
        <v>0</v>
      </c>
      <c r="I127" s="36">
        <f>I93/I66*100</f>
        <v>100</v>
      </c>
      <c r="J127" s="36">
        <f t="shared" si="23"/>
        <v>100</v>
      </c>
      <c r="K127" s="36">
        <f t="shared" si="24"/>
        <v>0</v>
      </c>
      <c r="L127" s="36">
        <f aca="true" t="shared" si="26" ref="L127:L138">I127-F127</f>
        <v>0</v>
      </c>
      <c r="M127" s="36">
        <f t="shared" si="25"/>
        <v>0</v>
      </c>
      <c r="N127" s="16"/>
      <c r="O127" s="16"/>
      <c r="P127" s="16"/>
      <c r="Q127" s="16"/>
      <c r="R127" s="16"/>
      <c r="S127" s="16"/>
      <c r="T127" s="16"/>
      <c r="U127" s="13"/>
      <c r="V127" s="13"/>
      <c r="W127" s="13"/>
      <c r="X127" s="13"/>
      <c r="Y127" s="13"/>
      <c r="Z127" s="13"/>
      <c r="AA127" s="13"/>
    </row>
    <row r="128" spans="1:27" ht="136.5" customHeight="1">
      <c r="A128" s="1"/>
      <c r="B128" s="62" t="s">
        <v>158</v>
      </c>
      <c r="C128" s="64" t="s">
        <v>46</v>
      </c>
      <c r="D128" s="2" t="s">
        <v>45</v>
      </c>
      <c r="E128" s="48">
        <v>0</v>
      </c>
      <c r="F128" s="65">
        <f>F94/F68*100</f>
        <v>100</v>
      </c>
      <c r="G128" s="36">
        <f t="shared" si="22"/>
        <v>100</v>
      </c>
      <c r="H128" s="36">
        <v>0</v>
      </c>
      <c r="I128" s="36">
        <f>I94/I68*100</f>
        <v>100</v>
      </c>
      <c r="J128" s="36">
        <f t="shared" si="23"/>
        <v>100</v>
      </c>
      <c r="K128" s="36">
        <f t="shared" si="24"/>
        <v>0</v>
      </c>
      <c r="L128" s="36">
        <f t="shared" si="26"/>
        <v>0</v>
      </c>
      <c r="M128" s="36">
        <f t="shared" si="25"/>
        <v>0</v>
      </c>
      <c r="N128" s="16"/>
      <c r="O128" s="16"/>
      <c r="P128" s="16"/>
      <c r="Q128" s="16"/>
      <c r="R128" s="16"/>
      <c r="S128" s="16"/>
      <c r="T128" s="16"/>
      <c r="U128" s="13"/>
      <c r="V128" s="13"/>
      <c r="W128" s="13"/>
      <c r="X128" s="13"/>
      <c r="Y128" s="13"/>
      <c r="Z128" s="13"/>
      <c r="AA128" s="13"/>
    </row>
    <row r="129" spans="1:27" ht="118.5" customHeight="1">
      <c r="A129" s="1"/>
      <c r="B129" s="62" t="s">
        <v>64</v>
      </c>
      <c r="C129" s="64" t="s">
        <v>46</v>
      </c>
      <c r="D129" s="2" t="s">
        <v>45</v>
      </c>
      <c r="E129" s="48">
        <v>0</v>
      </c>
      <c r="F129" s="65">
        <f>F95/F70*100</f>
        <v>100</v>
      </c>
      <c r="G129" s="36">
        <f t="shared" si="22"/>
        <v>100</v>
      </c>
      <c r="H129" s="36">
        <v>0</v>
      </c>
      <c r="I129" s="36">
        <f>I95/I70*100</f>
        <v>100</v>
      </c>
      <c r="J129" s="36">
        <f t="shared" si="23"/>
        <v>100</v>
      </c>
      <c r="K129" s="36">
        <f t="shared" si="24"/>
        <v>0</v>
      </c>
      <c r="L129" s="36">
        <f t="shared" si="26"/>
        <v>0</v>
      </c>
      <c r="M129" s="36">
        <f t="shared" si="25"/>
        <v>0</v>
      </c>
      <c r="N129" s="16"/>
      <c r="O129" s="16"/>
      <c r="P129" s="16"/>
      <c r="Q129" s="16"/>
      <c r="R129" s="16"/>
      <c r="S129" s="16"/>
      <c r="T129" s="16"/>
      <c r="U129" s="13"/>
      <c r="V129" s="13"/>
      <c r="W129" s="13"/>
      <c r="X129" s="13"/>
      <c r="Y129" s="13"/>
      <c r="Z129" s="13"/>
      <c r="AA129" s="13"/>
    </row>
    <row r="130" spans="1:27" ht="134.25" customHeight="1">
      <c r="A130" s="1"/>
      <c r="B130" s="62" t="s">
        <v>65</v>
      </c>
      <c r="C130" s="64" t="s">
        <v>46</v>
      </c>
      <c r="D130" s="2" t="s">
        <v>45</v>
      </c>
      <c r="E130" s="48">
        <v>0</v>
      </c>
      <c r="F130" s="65">
        <f>F96/F72*100</f>
        <v>26.31578947368421</v>
      </c>
      <c r="G130" s="36">
        <f t="shared" si="22"/>
        <v>26.31578947368421</v>
      </c>
      <c r="H130" s="36">
        <v>0</v>
      </c>
      <c r="I130" s="36">
        <f>I96/I72*100</f>
        <v>26.31578947368421</v>
      </c>
      <c r="J130" s="36">
        <f t="shared" si="23"/>
        <v>26.31578947368421</v>
      </c>
      <c r="K130" s="36">
        <f t="shared" si="24"/>
        <v>0</v>
      </c>
      <c r="L130" s="36">
        <f t="shared" si="26"/>
        <v>0</v>
      </c>
      <c r="M130" s="36">
        <f t="shared" si="25"/>
        <v>0</v>
      </c>
      <c r="N130" s="16"/>
      <c r="O130" s="16"/>
      <c r="P130" s="16"/>
      <c r="Q130" s="16"/>
      <c r="R130" s="16"/>
      <c r="S130" s="16"/>
      <c r="T130" s="16"/>
      <c r="U130" s="13"/>
      <c r="V130" s="13"/>
      <c r="W130" s="13"/>
      <c r="X130" s="13"/>
      <c r="Y130" s="13"/>
      <c r="Z130" s="13"/>
      <c r="AA130" s="13"/>
    </row>
    <row r="131" spans="1:27" ht="182.25" customHeight="1">
      <c r="A131" s="1"/>
      <c r="B131" s="62" t="s">
        <v>159</v>
      </c>
      <c r="C131" s="64" t="s">
        <v>46</v>
      </c>
      <c r="D131" s="2" t="s">
        <v>45</v>
      </c>
      <c r="E131" s="48">
        <v>0</v>
      </c>
      <c r="F131" s="65">
        <f>F97/F74*100</f>
        <v>100</v>
      </c>
      <c r="G131" s="36">
        <f t="shared" si="22"/>
        <v>100</v>
      </c>
      <c r="H131" s="36">
        <v>0</v>
      </c>
      <c r="I131" s="36">
        <f>I97/I74*100</f>
        <v>100</v>
      </c>
      <c r="J131" s="36">
        <f t="shared" si="23"/>
        <v>100</v>
      </c>
      <c r="K131" s="36">
        <f t="shared" si="24"/>
        <v>0</v>
      </c>
      <c r="L131" s="36">
        <f t="shared" si="26"/>
        <v>0</v>
      </c>
      <c r="M131" s="36">
        <f t="shared" si="25"/>
        <v>0</v>
      </c>
      <c r="N131" s="16"/>
      <c r="O131" s="16"/>
      <c r="P131" s="16"/>
      <c r="Q131" s="16"/>
      <c r="R131" s="16"/>
      <c r="S131" s="16"/>
      <c r="T131" s="16"/>
      <c r="U131" s="13"/>
      <c r="V131" s="13"/>
      <c r="W131" s="13"/>
      <c r="X131" s="13"/>
      <c r="Y131" s="13"/>
      <c r="Z131" s="13"/>
      <c r="AA131" s="13"/>
    </row>
    <row r="132" spans="1:27" ht="146.25" customHeight="1">
      <c r="A132" s="1"/>
      <c r="B132" s="64" t="s">
        <v>66</v>
      </c>
      <c r="C132" s="64" t="s">
        <v>46</v>
      </c>
      <c r="D132" s="2" t="s">
        <v>45</v>
      </c>
      <c r="E132" s="48">
        <v>0</v>
      </c>
      <c r="F132" s="65">
        <f>F98/F76*100</f>
        <v>100</v>
      </c>
      <c r="G132" s="36">
        <f t="shared" si="22"/>
        <v>100</v>
      </c>
      <c r="H132" s="36">
        <v>0</v>
      </c>
      <c r="I132" s="36">
        <f>I98/I76*100</f>
        <v>100</v>
      </c>
      <c r="J132" s="36">
        <f t="shared" si="23"/>
        <v>100</v>
      </c>
      <c r="K132" s="36">
        <f t="shared" si="24"/>
        <v>0</v>
      </c>
      <c r="L132" s="36">
        <f t="shared" si="26"/>
        <v>0</v>
      </c>
      <c r="M132" s="36">
        <f t="shared" si="25"/>
        <v>0</v>
      </c>
      <c r="N132" s="16"/>
      <c r="O132" s="16"/>
      <c r="P132" s="16"/>
      <c r="Q132" s="16"/>
      <c r="R132" s="16"/>
      <c r="S132" s="16"/>
      <c r="T132" s="16"/>
      <c r="U132" s="13"/>
      <c r="V132" s="13"/>
      <c r="W132" s="13"/>
      <c r="X132" s="13"/>
      <c r="Y132" s="13"/>
      <c r="Z132" s="13"/>
      <c r="AA132" s="13"/>
    </row>
    <row r="133" spans="1:27" ht="111" customHeight="1">
      <c r="A133" s="1"/>
      <c r="B133" s="62" t="s">
        <v>160</v>
      </c>
      <c r="C133" s="64" t="s">
        <v>46</v>
      </c>
      <c r="D133" s="2" t="s">
        <v>45</v>
      </c>
      <c r="E133" s="48">
        <v>0</v>
      </c>
      <c r="F133" s="65">
        <f>F99/F78*100</f>
        <v>100</v>
      </c>
      <c r="G133" s="36">
        <f t="shared" si="22"/>
        <v>100</v>
      </c>
      <c r="H133" s="36">
        <v>0</v>
      </c>
      <c r="I133" s="36">
        <f>I99/I78*100</f>
        <v>99.33333333333333</v>
      </c>
      <c r="J133" s="36">
        <f t="shared" si="23"/>
        <v>99.33333333333333</v>
      </c>
      <c r="K133" s="36">
        <f t="shared" si="24"/>
        <v>0</v>
      </c>
      <c r="L133" s="36">
        <f t="shared" si="26"/>
        <v>-0.6666666666666714</v>
      </c>
      <c r="M133" s="36">
        <f t="shared" si="25"/>
        <v>-0.6666666666666714</v>
      </c>
      <c r="N133" s="16"/>
      <c r="O133" s="16"/>
      <c r="P133" s="16"/>
      <c r="Q133" s="16"/>
      <c r="R133" s="16"/>
      <c r="S133" s="16"/>
      <c r="T133" s="16"/>
      <c r="U133" s="13"/>
      <c r="V133" s="13"/>
      <c r="W133" s="13"/>
      <c r="X133" s="13"/>
      <c r="Y133" s="13"/>
      <c r="Z133" s="13"/>
      <c r="AA133" s="13"/>
    </row>
    <row r="134" spans="1:27" ht="75.75" customHeight="1">
      <c r="A134" s="1"/>
      <c r="B134" s="64" t="s">
        <v>161</v>
      </c>
      <c r="C134" s="64" t="s">
        <v>46</v>
      </c>
      <c r="D134" s="2" t="s">
        <v>45</v>
      </c>
      <c r="E134" s="48">
        <v>0</v>
      </c>
      <c r="F134" s="65">
        <f>F100/F80*100</f>
        <v>100</v>
      </c>
      <c r="G134" s="36">
        <f t="shared" si="22"/>
        <v>100</v>
      </c>
      <c r="H134" s="36">
        <v>0</v>
      </c>
      <c r="I134" s="36">
        <f>I100/I80*100</f>
        <v>100</v>
      </c>
      <c r="J134" s="36">
        <f t="shared" si="23"/>
        <v>100</v>
      </c>
      <c r="K134" s="36">
        <f t="shared" si="24"/>
        <v>0</v>
      </c>
      <c r="L134" s="36">
        <f t="shared" si="26"/>
        <v>0</v>
      </c>
      <c r="M134" s="36">
        <f t="shared" si="25"/>
        <v>0</v>
      </c>
      <c r="N134" s="16"/>
      <c r="O134" s="16"/>
      <c r="P134" s="16"/>
      <c r="Q134" s="16"/>
      <c r="R134" s="16"/>
      <c r="S134" s="16"/>
      <c r="T134" s="16"/>
      <c r="U134" s="13"/>
      <c r="V134" s="13"/>
      <c r="W134" s="13"/>
      <c r="X134" s="13"/>
      <c r="Y134" s="13"/>
      <c r="Z134" s="13"/>
      <c r="AA134" s="13"/>
    </row>
    <row r="135" spans="1:27" ht="104.25" customHeight="1">
      <c r="A135" s="61"/>
      <c r="B135" s="62" t="s">
        <v>162</v>
      </c>
      <c r="C135" s="64" t="s">
        <v>46</v>
      </c>
      <c r="D135" s="2" t="s">
        <v>45</v>
      </c>
      <c r="E135" s="48">
        <v>0</v>
      </c>
      <c r="F135" s="65">
        <f>F101/F82*100</f>
        <v>100</v>
      </c>
      <c r="G135" s="36">
        <f t="shared" si="22"/>
        <v>100</v>
      </c>
      <c r="H135" s="36">
        <v>0</v>
      </c>
      <c r="I135" s="36">
        <f>I101/I82*100</f>
        <v>50</v>
      </c>
      <c r="J135" s="36">
        <f t="shared" si="23"/>
        <v>50</v>
      </c>
      <c r="K135" s="36">
        <f t="shared" si="24"/>
        <v>0</v>
      </c>
      <c r="L135" s="36">
        <f t="shared" si="26"/>
        <v>-50</v>
      </c>
      <c r="M135" s="36">
        <f t="shared" si="25"/>
        <v>-50</v>
      </c>
      <c r="N135" s="16"/>
      <c r="O135" s="16"/>
      <c r="P135" s="16"/>
      <c r="Q135" s="16"/>
      <c r="R135" s="16"/>
      <c r="S135" s="16"/>
      <c r="T135" s="16"/>
      <c r="U135" s="13"/>
      <c r="V135" s="13"/>
      <c r="W135" s="13"/>
      <c r="X135" s="13"/>
      <c r="Y135" s="13"/>
      <c r="Z135" s="13"/>
      <c r="AA135" s="13"/>
    </row>
    <row r="136" spans="1:27" ht="126" customHeight="1">
      <c r="A136" s="61"/>
      <c r="B136" s="62" t="s">
        <v>163</v>
      </c>
      <c r="C136" s="64" t="s">
        <v>46</v>
      </c>
      <c r="D136" s="2" t="s">
        <v>45</v>
      </c>
      <c r="E136" s="48">
        <v>0</v>
      </c>
      <c r="F136" s="65">
        <f>F102/F84*100</f>
        <v>100</v>
      </c>
      <c r="G136" s="36">
        <f t="shared" si="22"/>
        <v>100</v>
      </c>
      <c r="H136" s="36">
        <v>0</v>
      </c>
      <c r="I136" s="36">
        <f>I102/I84*100</f>
        <v>100</v>
      </c>
      <c r="J136" s="36">
        <f t="shared" si="23"/>
        <v>100</v>
      </c>
      <c r="K136" s="36">
        <f t="shared" si="24"/>
        <v>0</v>
      </c>
      <c r="L136" s="36">
        <f t="shared" si="26"/>
        <v>0</v>
      </c>
      <c r="M136" s="36">
        <f t="shared" si="25"/>
        <v>0</v>
      </c>
      <c r="N136" s="16"/>
      <c r="O136" s="16"/>
      <c r="P136" s="16"/>
      <c r="Q136" s="16"/>
      <c r="R136" s="16"/>
      <c r="S136" s="16"/>
      <c r="T136" s="16"/>
      <c r="U136" s="13"/>
      <c r="V136" s="13"/>
      <c r="W136" s="13"/>
      <c r="X136" s="13"/>
      <c r="Y136" s="13"/>
      <c r="Z136" s="13"/>
      <c r="AA136" s="13"/>
    </row>
    <row r="137" spans="1:27" ht="318" customHeight="1">
      <c r="A137" s="61"/>
      <c r="B137" s="63" t="s">
        <v>164</v>
      </c>
      <c r="C137" s="64" t="s">
        <v>46</v>
      </c>
      <c r="D137" s="2" t="s">
        <v>45</v>
      </c>
      <c r="E137" s="48">
        <v>0</v>
      </c>
      <c r="F137" s="65">
        <f>F103/F86*100</f>
        <v>100</v>
      </c>
      <c r="G137" s="36">
        <f t="shared" si="22"/>
        <v>100</v>
      </c>
      <c r="H137" s="36">
        <v>0</v>
      </c>
      <c r="I137" s="36">
        <f>I103/I86*100</f>
        <v>100</v>
      </c>
      <c r="J137" s="36">
        <f t="shared" si="23"/>
        <v>100</v>
      </c>
      <c r="K137" s="36">
        <f t="shared" si="24"/>
        <v>0</v>
      </c>
      <c r="L137" s="36">
        <f t="shared" si="26"/>
        <v>0</v>
      </c>
      <c r="M137" s="36">
        <f t="shared" si="25"/>
        <v>0</v>
      </c>
      <c r="N137" s="16"/>
      <c r="O137" s="16"/>
      <c r="P137" s="16"/>
      <c r="Q137" s="16"/>
      <c r="R137" s="16"/>
      <c r="S137" s="16"/>
      <c r="T137" s="16"/>
      <c r="U137" s="13"/>
      <c r="V137" s="13"/>
      <c r="W137" s="13"/>
      <c r="X137" s="13"/>
      <c r="Y137" s="13"/>
      <c r="Z137" s="13"/>
      <c r="AA137" s="13"/>
    </row>
    <row r="138" spans="1:27" ht="212.25" customHeight="1">
      <c r="A138" s="61"/>
      <c r="B138" s="63" t="s">
        <v>165</v>
      </c>
      <c r="C138" s="64" t="s">
        <v>46</v>
      </c>
      <c r="D138" s="2" t="s">
        <v>45</v>
      </c>
      <c r="E138" s="48">
        <v>0</v>
      </c>
      <c r="F138" s="65">
        <f>F104/F88*100</f>
        <v>100</v>
      </c>
      <c r="G138" s="36">
        <f t="shared" si="22"/>
        <v>100</v>
      </c>
      <c r="H138" s="36">
        <v>0</v>
      </c>
      <c r="I138" s="36">
        <f>I104/I88*100</f>
        <v>100</v>
      </c>
      <c r="J138" s="36">
        <f t="shared" si="23"/>
        <v>100</v>
      </c>
      <c r="K138" s="36">
        <f t="shared" si="24"/>
        <v>0</v>
      </c>
      <c r="L138" s="36">
        <f t="shared" si="26"/>
        <v>0</v>
      </c>
      <c r="M138" s="36">
        <f t="shared" si="25"/>
        <v>0</v>
      </c>
      <c r="N138" s="16"/>
      <c r="O138" s="16"/>
      <c r="P138" s="16"/>
      <c r="Q138" s="16"/>
      <c r="R138" s="16"/>
      <c r="S138" s="16"/>
      <c r="T138" s="16"/>
      <c r="U138" s="13"/>
      <c r="V138" s="13"/>
      <c r="W138" s="13"/>
      <c r="X138" s="13"/>
      <c r="Y138" s="13"/>
      <c r="Z138" s="13"/>
      <c r="AA138" s="13"/>
    </row>
    <row r="139" spans="1:13" ht="12.75">
      <c r="A139" s="87" t="s">
        <v>37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</row>
    <row r="140" spans="1:13" ht="42" customHeight="1">
      <c r="A140" s="109" t="s">
        <v>170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2"/>
    </row>
    <row r="141" spans="1:13" ht="27.75" customHeight="1">
      <c r="A141" s="87" t="s">
        <v>21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</row>
    <row r="142" spans="1:13" ht="72" customHeight="1">
      <c r="A142" s="118" t="s">
        <v>171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20"/>
    </row>
    <row r="143" ht="12.75">
      <c r="A143" s="9"/>
    </row>
    <row r="144" spans="1:4" ht="19.5" customHeight="1">
      <c r="A144" s="11" t="s">
        <v>38</v>
      </c>
      <c r="B144" s="11"/>
      <c r="C144" s="11"/>
      <c r="D144" s="11"/>
    </row>
    <row r="145" spans="1:13" ht="19.5" customHeight="1">
      <c r="A145" s="121" t="s">
        <v>174</v>
      </c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</row>
    <row r="146" spans="1:4" ht="16.5" customHeight="1">
      <c r="A146" s="124" t="s">
        <v>39</v>
      </c>
      <c r="B146" s="124"/>
      <c r="C146" s="124"/>
      <c r="D146" s="124"/>
    </row>
    <row r="147" spans="1:4" ht="19.5" customHeight="1">
      <c r="A147" s="17" t="s">
        <v>40</v>
      </c>
      <c r="B147" s="17"/>
      <c r="C147" s="17"/>
      <c r="D147" s="17"/>
    </row>
    <row r="148" spans="1:5" ht="21.75" customHeight="1">
      <c r="A148" s="117" t="s">
        <v>47</v>
      </c>
      <c r="B148" s="117"/>
      <c r="C148" s="117"/>
      <c r="D148" s="117"/>
      <c r="E148" s="117"/>
    </row>
    <row r="149" spans="1:13" ht="24.75" customHeight="1">
      <c r="A149" s="117"/>
      <c r="B149" s="117"/>
      <c r="C149" s="117"/>
      <c r="D149" s="117"/>
      <c r="E149" s="117"/>
      <c r="G149" s="122"/>
      <c r="H149" s="122"/>
      <c r="J149" s="110" t="s">
        <v>48</v>
      </c>
      <c r="K149" s="110"/>
      <c r="L149" s="110"/>
      <c r="M149" s="110"/>
    </row>
    <row r="150" spans="1:13" ht="27" customHeight="1">
      <c r="A150" s="18"/>
      <c r="B150" s="18"/>
      <c r="C150" s="18"/>
      <c r="D150" s="18"/>
      <c r="E150" s="18"/>
      <c r="J150" s="113" t="s">
        <v>25</v>
      </c>
      <c r="K150" s="113"/>
      <c r="L150" s="113"/>
      <c r="M150" s="113"/>
    </row>
    <row r="151" spans="1:13" ht="43.5" customHeight="1">
      <c r="A151" s="117" t="s">
        <v>49</v>
      </c>
      <c r="B151" s="117"/>
      <c r="C151" s="117"/>
      <c r="D151" s="117"/>
      <c r="E151" s="117"/>
      <c r="G151" s="122"/>
      <c r="H151" s="122"/>
      <c r="J151" s="110" t="s">
        <v>50</v>
      </c>
      <c r="K151" s="110"/>
      <c r="L151" s="110"/>
      <c r="M151" s="110"/>
    </row>
    <row r="152" spans="1:13" ht="15.75" customHeight="1">
      <c r="A152" s="117"/>
      <c r="B152" s="117"/>
      <c r="C152" s="117"/>
      <c r="D152" s="117"/>
      <c r="E152" s="117"/>
      <c r="J152" s="113" t="s">
        <v>25</v>
      </c>
      <c r="K152" s="113"/>
      <c r="L152" s="113"/>
      <c r="M152" s="113"/>
    </row>
    <row r="154" spans="1:13" ht="48" customHeight="1">
      <c r="A154" s="76" t="s">
        <v>169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</row>
  </sheetData>
  <sheetProtection/>
  <mergeCells count="88">
    <mergeCell ref="A48:A49"/>
    <mergeCell ref="E48:G48"/>
    <mergeCell ref="A89:M89"/>
    <mergeCell ref="A123:M123"/>
    <mergeCell ref="B51:D51"/>
    <mergeCell ref="J149:M149"/>
    <mergeCell ref="B48:D49"/>
    <mergeCell ref="K48:M48"/>
    <mergeCell ref="B57:B58"/>
    <mergeCell ref="H48:J48"/>
    <mergeCell ref="A45:M45"/>
    <mergeCell ref="A146:D146"/>
    <mergeCell ref="A106:M106"/>
    <mergeCell ref="K57:M57"/>
    <mergeCell ref="A46:M46"/>
    <mergeCell ref="H57:J57"/>
    <mergeCell ref="A105:M105"/>
    <mergeCell ref="A141:M141"/>
    <mergeCell ref="E57:G57"/>
    <mergeCell ref="B53:D53"/>
    <mergeCell ref="J152:M152"/>
    <mergeCell ref="B50:D50"/>
    <mergeCell ref="B52:D52"/>
    <mergeCell ref="A148:E149"/>
    <mergeCell ref="A151:E152"/>
    <mergeCell ref="A142:M142"/>
    <mergeCell ref="A145:M145"/>
    <mergeCell ref="J150:M150"/>
    <mergeCell ref="G149:H149"/>
    <mergeCell ref="G151:H151"/>
    <mergeCell ref="J151:M151"/>
    <mergeCell ref="A139:M139"/>
    <mergeCell ref="D57:D58"/>
    <mergeCell ref="A140:M140"/>
    <mergeCell ref="C57:C58"/>
    <mergeCell ref="A122:M122"/>
    <mergeCell ref="A57:A58"/>
    <mergeCell ref="J1:M4"/>
    <mergeCell ref="B29:M29"/>
    <mergeCell ref="B27:M27"/>
    <mergeCell ref="B39:D39"/>
    <mergeCell ref="B40:D40"/>
    <mergeCell ref="A20:I20"/>
    <mergeCell ref="B34:D35"/>
    <mergeCell ref="B37:D37"/>
    <mergeCell ref="K34:M34"/>
    <mergeCell ref="H34:J34"/>
    <mergeCell ref="B42:D42"/>
    <mergeCell ref="B43:D43"/>
    <mergeCell ref="A14:M14"/>
    <mergeCell ref="B24:M24"/>
    <mergeCell ref="A34:A35"/>
    <mergeCell ref="B25:M25"/>
    <mergeCell ref="E34:G34"/>
    <mergeCell ref="X34:Z34"/>
    <mergeCell ref="B16:M16"/>
    <mergeCell ref="B17:M17"/>
    <mergeCell ref="B26:M26"/>
    <mergeCell ref="R34:T34"/>
    <mergeCell ref="U34:W34"/>
    <mergeCell ref="B30:M30"/>
    <mergeCell ref="B28:M28"/>
    <mergeCell ref="A7:A8"/>
    <mergeCell ref="B7:C7"/>
    <mergeCell ref="B8:C8"/>
    <mergeCell ref="D7:L7"/>
    <mergeCell ref="D6:L6"/>
    <mergeCell ref="D5:L5"/>
    <mergeCell ref="D8:L8"/>
    <mergeCell ref="B9:C9"/>
    <mergeCell ref="B10:C10"/>
    <mergeCell ref="E10:L10"/>
    <mergeCell ref="A11:A12"/>
    <mergeCell ref="B11:C11"/>
    <mergeCell ref="D11:E11"/>
    <mergeCell ref="F11:G11"/>
    <mergeCell ref="H11:J11"/>
    <mergeCell ref="B12:C12"/>
    <mergeCell ref="A154:M154"/>
    <mergeCell ref="A44:M44"/>
    <mergeCell ref="D12:E12"/>
    <mergeCell ref="F12:G12"/>
    <mergeCell ref="H12:J12"/>
    <mergeCell ref="D9:L9"/>
    <mergeCell ref="B41:D41"/>
    <mergeCell ref="B38:D38"/>
    <mergeCell ref="B36:D36"/>
    <mergeCell ref="A9:A10"/>
  </mergeCells>
  <conditionalFormatting sqref="B62">
    <cfRule type="cellIs" priority="63" dxfId="65" operator="equal" stopIfTrue="1">
      <formula>$G61</formula>
    </cfRule>
  </conditionalFormatting>
  <conditionalFormatting sqref="B61">
    <cfRule type="cellIs" priority="64" dxfId="65" operator="equal" stopIfTrue="1">
      <formula>$G60</formula>
    </cfRule>
  </conditionalFormatting>
  <conditionalFormatting sqref="B70">
    <cfRule type="cellIs" priority="58" dxfId="65" operator="equal" stopIfTrue="1">
      <formula>$G69</formula>
    </cfRule>
  </conditionalFormatting>
  <conditionalFormatting sqref="B74 B86 B78 B64">
    <cfRule type="cellIs" priority="65" dxfId="65" operator="equal" stopIfTrue="1">
      <formula>$G63</formula>
    </cfRule>
  </conditionalFormatting>
  <conditionalFormatting sqref="B63">
    <cfRule type="cellIs" priority="62" dxfId="65" operator="equal" stopIfTrue="1">
      <formula>$G62</formula>
    </cfRule>
  </conditionalFormatting>
  <conditionalFormatting sqref="B67">
    <cfRule type="cellIs" priority="61" dxfId="65" operator="equal" stopIfTrue="1">
      <formula>$G64</formula>
    </cfRule>
  </conditionalFormatting>
  <conditionalFormatting sqref="B68">
    <cfRule type="cellIs" priority="60" dxfId="65" operator="equal" stopIfTrue="1">
      <formula>$G67</formula>
    </cfRule>
  </conditionalFormatting>
  <conditionalFormatting sqref="B69">
    <cfRule type="cellIs" priority="59" dxfId="65" operator="equal" stopIfTrue="1">
      <formula>$G68</formula>
    </cfRule>
  </conditionalFormatting>
  <conditionalFormatting sqref="B71">
    <cfRule type="cellIs" priority="57" dxfId="65" operator="equal" stopIfTrue="1">
      <formula>$G70</formula>
    </cfRule>
  </conditionalFormatting>
  <conditionalFormatting sqref="B72">
    <cfRule type="cellIs" priority="56" dxfId="65" operator="equal" stopIfTrue="1">
      <formula>$G71</formula>
    </cfRule>
  </conditionalFormatting>
  <conditionalFormatting sqref="B77">
    <cfRule type="cellIs" priority="55" dxfId="65" operator="equal" stopIfTrue="1">
      <formula>$G74</formula>
    </cfRule>
  </conditionalFormatting>
  <conditionalFormatting sqref="B81">
    <cfRule type="cellIs" priority="54" dxfId="65" operator="equal" stopIfTrue="1">
      <formula>$G78</formula>
    </cfRule>
  </conditionalFormatting>
  <conditionalFormatting sqref="B82">
    <cfRule type="cellIs" priority="53" dxfId="65" operator="equal" stopIfTrue="1">
      <formula>$G81</formula>
    </cfRule>
  </conditionalFormatting>
  <conditionalFormatting sqref="B83">
    <cfRule type="cellIs" priority="52" dxfId="65" operator="equal" stopIfTrue="1">
      <formula>$G82</formula>
    </cfRule>
  </conditionalFormatting>
  <conditionalFormatting sqref="B84">
    <cfRule type="cellIs" priority="51" dxfId="65" operator="equal" stopIfTrue="1">
      <formula>$G83</formula>
    </cfRule>
  </conditionalFormatting>
  <conditionalFormatting sqref="B85">
    <cfRule type="cellIs" priority="50" dxfId="65" operator="equal" stopIfTrue="1">
      <formula>$G84</formula>
    </cfRule>
  </conditionalFormatting>
  <conditionalFormatting sqref="B76">
    <cfRule type="cellIs" priority="49" dxfId="65" operator="equal" stopIfTrue="1">
      <formula>$G75</formula>
    </cfRule>
  </conditionalFormatting>
  <conditionalFormatting sqref="B87:B88">
    <cfRule type="cellIs" priority="48" dxfId="65" operator="equal" stopIfTrue="1">
      <formula>$G86</formula>
    </cfRule>
  </conditionalFormatting>
  <conditionalFormatting sqref="B80">
    <cfRule type="cellIs" priority="47" dxfId="65" operator="equal" stopIfTrue="1">
      <formula>$G79</formula>
    </cfRule>
  </conditionalFormatting>
  <conditionalFormatting sqref="B79">
    <cfRule type="cellIs" priority="46" dxfId="65" operator="equal" stopIfTrue="1">
      <formula>$G76</formula>
    </cfRule>
  </conditionalFormatting>
  <conditionalFormatting sqref="B66">
    <cfRule type="cellIs" priority="45" dxfId="65" operator="equal" stopIfTrue="1">
      <formula>$G65</formula>
    </cfRule>
  </conditionalFormatting>
  <conditionalFormatting sqref="B65">
    <cfRule type="cellIs" priority="44" dxfId="65" operator="equal" stopIfTrue="1">
      <formula>$G64</formula>
    </cfRule>
  </conditionalFormatting>
  <conditionalFormatting sqref="B75">
    <cfRule type="cellIs" priority="43" dxfId="65" operator="equal" stopIfTrue="1">
      <formula>$G74</formula>
    </cfRule>
  </conditionalFormatting>
  <conditionalFormatting sqref="B73">
    <cfRule type="cellIs" priority="42" dxfId="65" operator="equal" stopIfTrue="1">
      <formula>$G72</formula>
    </cfRule>
  </conditionalFormatting>
  <conditionalFormatting sqref="B91">
    <cfRule type="cellIs" priority="41" dxfId="65" operator="equal" stopIfTrue="1">
      <formula>$G90</formula>
    </cfRule>
  </conditionalFormatting>
  <conditionalFormatting sqref="B92">
    <cfRule type="cellIs" priority="40" dxfId="65" operator="equal" stopIfTrue="1">
      <formula>$G91</formula>
    </cfRule>
  </conditionalFormatting>
  <conditionalFormatting sqref="B94">
    <cfRule type="cellIs" priority="39" dxfId="65" operator="equal" stopIfTrue="1">
      <formula>$G92</formula>
    </cfRule>
  </conditionalFormatting>
  <conditionalFormatting sqref="B95">
    <cfRule type="cellIs" priority="38" dxfId="65" operator="equal" stopIfTrue="1">
      <formula>$G94</formula>
    </cfRule>
  </conditionalFormatting>
  <conditionalFormatting sqref="B96">
    <cfRule type="cellIs" priority="37" dxfId="65" operator="equal" stopIfTrue="1">
      <formula>$G95</formula>
    </cfRule>
  </conditionalFormatting>
  <conditionalFormatting sqref="B97">
    <cfRule type="cellIs" priority="36" dxfId="65" operator="equal" stopIfTrue="1">
      <formula>$G96</formula>
    </cfRule>
  </conditionalFormatting>
  <conditionalFormatting sqref="B99">
    <cfRule type="cellIs" priority="35" dxfId="65" operator="equal" stopIfTrue="1">
      <formula>$G97</formula>
    </cfRule>
  </conditionalFormatting>
  <conditionalFormatting sqref="B101">
    <cfRule type="cellIs" priority="34" dxfId="65" operator="equal" stopIfTrue="1">
      <formula>$G99</formula>
    </cfRule>
  </conditionalFormatting>
  <conditionalFormatting sqref="B102">
    <cfRule type="cellIs" priority="33" dxfId="65" operator="equal" stopIfTrue="1">
      <formula>$G101</formula>
    </cfRule>
  </conditionalFormatting>
  <conditionalFormatting sqref="B103">
    <cfRule type="cellIs" priority="32" dxfId="65" operator="equal" stopIfTrue="1">
      <formula>$G102</formula>
    </cfRule>
  </conditionalFormatting>
  <conditionalFormatting sqref="B104">
    <cfRule type="cellIs" priority="31" dxfId="65" operator="equal" stopIfTrue="1">
      <formula>$G103</formula>
    </cfRule>
  </conditionalFormatting>
  <conditionalFormatting sqref="B98">
    <cfRule type="cellIs" priority="30" dxfId="65" operator="equal" stopIfTrue="1">
      <formula>$G97</formula>
    </cfRule>
  </conditionalFormatting>
  <conditionalFormatting sqref="B93">
    <cfRule type="cellIs" priority="29" dxfId="65" operator="equal" stopIfTrue="1">
      <formula>$G92</formula>
    </cfRule>
  </conditionalFormatting>
  <conditionalFormatting sqref="B100">
    <cfRule type="cellIs" priority="28" dxfId="65" operator="equal" stopIfTrue="1">
      <formula>$G98</formula>
    </cfRule>
  </conditionalFormatting>
  <conditionalFormatting sqref="B108">
    <cfRule type="cellIs" priority="27" dxfId="65" operator="equal" stopIfTrue="1">
      <formula>$G107</formula>
    </cfRule>
  </conditionalFormatting>
  <conditionalFormatting sqref="B109">
    <cfRule type="cellIs" priority="26" dxfId="65" operator="equal" stopIfTrue="1">
      <formula>$G108</formula>
    </cfRule>
  </conditionalFormatting>
  <conditionalFormatting sqref="B111">
    <cfRule type="cellIs" priority="25" dxfId="65" operator="equal" stopIfTrue="1">
      <formula>$G109</formula>
    </cfRule>
  </conditionalFormatting>
  <conditionalFormatting sqref="B112">
    <cfRule type="cellIs" priority="24" dxfId="65" operator="equal" stopIfTrue="1">
      <formula>$G111</formula>
    </cfRule>
  </conditionalFormatting>
  <conditionalFormatting sqref="B113">
    <cfRule type="cellIs" priority="23" dxfId="65" operator="equal" stopIfTrue="1">
      <formula>$G112</formula>
    </cfRule>
  </conditionalFormatting>
  <conditionalFormatting sqref="B114">
    <cfRule type="cellIs" priority="22" dxfId="65" operator="equal" stopIfTrue="1">
      <formula>$G113</formula>
    </cfRule>
  </conditionalFormatting>
  <conditionalFormatting sqref="B116">
    <cfRule type="cellIs" priority="21" dxfId="65" operator="equal" stopIfTrue="1">
      <formula>$G114</formula>
    </cfRule>
  </conditionalFormatting>
  <conditionalFormatting sqref="B118">
    <cfRule type="cellIs" priority="20" dxfId="65" operator="equal" stopIfTrue="1">
      <formula>$G116</formula>
    </cfRule>
  </conditionalFormatting>
  <conditionalFormatting sqref="B119">
    <cfRule type="cellIs" priority="19" dxfId="65" operator="equal" stopIfTrue="1">
      <formula>$G118</formula>
    </cfRule>
  </conditionalFormatting>
  <conditionalFormatting sqref="B120:B121">
    <cfRule type="cellIs" priority="18" dxfId="65" operator="equal" stopIfTrue="1">
      <formula>$G119</formula>
    </cfRule>
  </conditionalFormatting>
  <conditionalFormatting sqref="B115">
    <cfRule type="cellIs" priority="17" dxfId="65" operator="equal" stopIfTrue="1">
      <formula>$G114</formula>
    </cfRule>
  </conditionalFormatting>
  <conditionalFormatting sqref="B110">
    <cfRule type="cellIs" priority="16" dxfId="65" operator="equal" stopIfTrue="1">
      <formula>$G109</formula>
    </cfRule>
  </conditionalFormatting>
  <conditionalFormatting sqref="B117">
    <cfRule type="cellIs" priority="15" dxfId="65" operator="equal" stopIfTrue="1">
      <formula>$G115</formula>
    </cfRule>
  </conditionalFormatting>
  <conditionalFormatting sqref="B125">
    <cfRule type="cellIs" priority="14" dxfId="65" operator="equal" stopIfTrue="1">
      <formula>$G124</formula>
    </cfRule>
  </conditionalFormatting>
  <conditionalFormatting sqref="B126">
    <cfRule type="cellIs" priority="13" dxfId="65" operator="equal" stopIfTrue="1">
      <formula>$G125</formula>
    </cfRule>
  </conditionalFormatting>
  <conditionalFormatting sqref="B128">
    <cfRule type="cellIs" priority="12" dxfId="65" operator="equal" stopIfTrue="1">
      <formula>$G126</formula>
    </cfRule>
  </conditionalFormatting>
  <conditionalFormatting sqref="B129">
    <cfRule type="cellIs" priority="11" dxfId="65" operator="equal" stopIfTrue="1">
      <formula>$G128</formula>
    </cfRule>
  </conditionalFormatting>
  <conditionalFormatting sqref="B130">
    <cfRule type="cellIs" priority="10" dxfId="65" operator="equal" stopIfTrue="1">
      <formula>$G129</formula>
    </cfRule>
  </conditionalFormatting>
  <conditionalFormatting sqref="B131">
    <cfRule type="cellIs" priority="9" dxfId="65" operator="equal" stopIfTrue="1">
      <formula>$G130</formula>
    </cfRule>
  </conditionalFormatting>
  <conditionalFormatting sqref="B133">
    <cfRule type="cellIs" priority="8" dxfId="65" operator="equal" stopIfTrue="1">
      <formula>$G131</formula>
    </cfRule>
  </conditionalFormatting>
  <conditionalFormatting sqref="B135">
    <cfRule type="cellIs" priority="7" dxfId="65" operator="equal" stopIfTrue="1">
      <formula>$G133</formula>
    </cfRule>
  </conditionalFormatting>
  <conditionalFormatting sqref="B136">
    <cfRule type="cellIs" priority="6" dxfId="65" operator="equal" stopIfTrue="1">
      <formula>$G135</formula>
    </cfRule>
  </conditionalFormatting>
  <conditionalFormatting sqref="B137">
    <cfRule type="cellIs" priority="5" dxfId="65" operator="equal" stopIfTrue="1">
      <formula>$G136</formula>
    </cfRule>
  </conditionalFormatting>
  <conditionalFormatting sqref="B127">
    <cfRule type="cellIs" priority="4" dxfId="65" operator="equal" stopIfTrue="1">
      <formula>$G126</formula>
    </cfRule>
  </conditionalFormatting>
  <conditionalFormatting sqref="B132">
    <cfRule type="cellIs" priority="3" dxfId="65" operator="equal" stopIfTrue="1">
      <formula>$G131</formula>
    </cfRule>
  </conditionalFormatting>
  <conditionalFormatting sqref="B134">
    <cfRule type="cellIs" priority="2" dxfId="65" operator="equal" stopIfTrue="1">
      <formula>$G133</formula>
    </cfRule>
  </conditionalFormatting>
  <conditionalFormatting sqref="B138">
    <cfRule type="cellIs" priority="1" dxfId="65" operator="equal" stopIfTrue="1">
      <formula>$G137</formula>
    </cfRule>
  </conditionalFormatting>
  <printOptions/>
  <pageMargins left="0.16" right="0.16" top="0.35" bottom="0.3" header="0.31496062992125984" footer="0.31496062992125984"/>
  <pageSetup horizontalDpi="600" verticalDpi="600" orientation="landscape" paperSize="9" scale="87" r:id="rId1"/>
  <rowBreaks count="3" manualBreakCount="3">
    <brk id="27" max="12" man="1"/>
    <brk id="70" max="12" man="1"/>
    <brk id="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ugkx551_1</cp:lastModifiedBy>
  <cp:lastPrinted>2021-01-15T06:36:15Z</cp:lastPrinted>
  <dcterms:created xsi:type="dcterms:W3CDTF">2018-12-28T08:43:53Z</dcterms:created>
  <dcterms:modified xsi:type="dcterms:W3CDTF">2021-01-15T06:36:36Z</dcterms:modified>
  <cp:category/>
  <cp:version/>
  <cp:contentType/>
  <cp:contentStatus/>
</cp:coreProperties>
</file>