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96" windowWidth="10140" windowHeight="9045" firstSheet="1" activeTab="1"/>
  </bookViews>
  <sheets>
    <sheet name="Полтавець" sheetId="1" r:id="rId1"/>
    <sheet name="звіт" sheetId="2" r:id="rId2"/>
  </sheets>
  <definedNames>
    <definedName name="_xlnm.Print_Titles" localSheetId="1">'звіт'!$4:$6</definedName>
    <definedName name="_xlnm.Print_Area" localSheetId="1">'звіт'!$A$1:$K$87</definedName>
    <definedName name="_xlnm.Print_Area" localSheetId="0">'Полтавець'!$A$1:$Q$148</definedName>
  </definedNames>
  <calcPr fullCalcOnLoad="1"/>
</workbook>
</file>

<file path=xl/comments1.xml><?xml version="1.0" encoding="utf-8"?>
<comments xmlns="http://schemas.openxmlformats.org/spreadsheetml/2006/main">
  <authors>
    <author>defence72</author>
  </authors>
  <commentList>
    <comment ref="M103" authorId="0">
      <text>
        <r>
          <rPr>
            <b/>
            <sz val="10"/>
            <rFont val="Tahoma"/>
            <family val="2"/>
          </rPr>
          <t>defence72:</t>
        </r>
        <r>
          <rPr>
            <sz val="10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коляски - 10</t>
        </r>
      </text>
    </comment>
  </commentList>
</comments>
</file>

<file path=xl/sharedStrings.xml><?xml version="1.0" encoding="utf-8"?>
<sst xmlns="http://schemas.openxmlformats.org/spreadsheetml/2006/main" count="447" uniqueCount="261">
  <si>
    <t>Надання 50% додаткової пільги на оплату електроенергії, приро-дного газу, послуг тепло-, водо-постачання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у межах норм, передбачених чинним законодавством України окремим категоріям громадян</t>
  </si>
  <si>
    <t>Часткове відшкодування комунальному підприємству «Сансервіс» витрат на житлово-комунальні послуги для тимчасово переміщених осіб, які проживають у будинках модульного типу</t>
  </si>
  <si>
    <t>Часткова компенсація за тепло– або водопостачання у зв’язку з підвищенням тарифів на комуна-льні послуги Національною комі-сією, що здійснює державне ре-гулювання у сферах енергетики та комунальних послуг</t>
  </si>
  <si>
    <t>Надання субвенції з міського бюджету до бюджету Цент-рально-Міської районної у місті ради на фінансування проекту-переможця конкурсу місцевого розвитку «Громадський бюджет» «Від здоров’я до соціальної активності»</t>
  </si>
  <si>
    <t>3. Капітальні видатки (видатки розвитку)</t>
  </si>
  <si>
    <t>УСЬОГО ЗА СПЕЦІАЛЬНИМ ФОНДОМ</t>
  </si>
  <si>
    <t>УСЬОГО ЗА ЗАГАЛЬНИМ ФОНДОМ</t>
  </si>
  <si>
    <t>Усього за розділом 2</t>
  </si>
  <si>
    <t>УСЬОГО ЗА ПРОГРАМОЮ</t>
  </si>
  <si>
    <t>Природоохоронні заходи зв рвхунок цільових фондів</t>
  </si>
  <si>
    <t>Надання субвенції з міського бюджету до бюджету Інгулецької районної у місті ради на фінансування проекту-переможця конкурсу місцевого розвитку «Громадський бюджет» «Сучасна перукарня та швацька майстерня для людей поважного віку»</t>
  </si>
  <si>
    <t>Надання субвенції з міського бюджету до бюджету Центрально-Міської районної у місті ради на фінансування проекту-переможця конкурсу місцевого розвитку «Громадський бюджет» «Від здоров’я до соціальної активності»</t>
  </si>
  <si>
    <t>Надання матеріальної допомоги до Дня чорнобильської катастрофи</t>
  </si>
  <si>
    <t>Надання матеріальної допомоги мешканцям міста на оплату послуг на поховання громадян-учасників ліквідації наслідків аварії на Чорнобильській атомній електростанції (крім учасників ліквідації наслідків аварії на Чорнобильській атомній електростанції, прирівняних до інвалідів війни), членів сімей загиблих воїнів-інтернаціо-налістів та громадян, яким присвоєно звання «Почесний громадянин міста Кривого Рогу».</t>
  </si>
  <si>
    <t>Надання матеріальної допомоги батькам (матері, батькові), дітям, удовам, які не вийшли заміж вдруге, загиблих, померлих учасників бойових дій у Афганістані (щомісячна, одноразова)</t>
  </si>
  <si>
    <t>батькам (матері, батькові), дітям, вдовам, які не вийшли заміж вдруге, загиблих, померлих учасників бойових дій в Афганістані.</t>
  </si>
  <si>
    <t>інвалідам війни  1  групи в Афганістані.</t>
  </si>
  <si>
    <t>одноразової матеріальної допомоги сім’ям, загиблих, померлих учасників бойових дій в Афганістані та інвалідам війни 1 групи в Афганістані.</t>
  </si>
  <si>
    <t>1.6.1</t>
  </si>
  <si>
    <t>1.6.2</t>
  </si>
  <si>
    <t>1.6.3</t>
  </si>
  <si>
    <t>Надання матеріальної допомоги мешканцям міста, яким виповнюється 100 років від дня народження</t>
  </si>
  <si>
    <t>1.12.1</t>
  </si>
  <si>
    <t>1.12.2</t>
  </si>
  <si>
    <t>лікування учасникам антитерористичної операції на сході України</t>
  </si>
  <si>
    <t>на вирішення соціально-побутових питань учасникам антитерористичної операції на сході України</t>
  </si>
  <si>
    <t>Надання одноразової матеріальної допомоги сім’ям військовослужбовців, які загинули  під час участі (виконання завдання) у антитерористичній операції</t>
  </si>
  <si>
    <t>Надання одноразової матеріальної допомоги сім’ям військовослужбовців, смерть яких пов’язана з участю (виконанням завдання) у антитерористичній операції</t>
  </si>
  <si>
    <t>Надання одноразової матеріальної допомоги сім’ям військовослужбовців, які пропали безвісти в зоні проведення антитерористичної операції на сході України або перебувають у полоні</t>
  </si>
  <si>
    <t>Надання матеріальної допомоги сім’ям військовослужбовців (загиблих (померлих) під час участі (виконання завдання) у антитерористичній операції на сході України на виготовлення та встановлення намогильних споруд</t>
  </si>
  <si>
    <t>Надання одноразової матеріальної допомоги непрацюючим особам, які здійснюють догляд за інвалідом  І групи або особою, яка досягла  80-річного віку</t>
  </si>
  <si>
    <t>Надання одноразової матеріальної допомоги громадянам, які відповідно до законодавства, мають право на проведення безоплатного капітального ремонту житла та станом на 01.11.2016 перебувають на обліку щодо цього</t>
  </si>
  <si>
    <t xml:space="preserve">Надання матеріальної допомоги учасникам антитерористичної операції на сході України на оздоровлення </t>
  </si>
  <si>
    <t>Надання матеріальної допомоги за рахунок обласного бюджету</t>
  </si>
  <si>
    <t>Надання матеріальної допомоги батькам, удовам та дітям працівників органів Міністерств внутрішніх справ і надзвичайних ситуацій України, які загинули під час виконання службових обов’язків (щомісячна, одноразова)</t>
  </si>
  <si>
    <t>2.1</t>
  </si>
  <si>
    <t>2.2</t>
  </si>
  <si>
    <t>2.3</t>
  </si>
  <si>
    <t>Надання 50% пільги на оплату електро-енергії,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у межах норм, передбачених чинним законодавством України, сім’ям військовослужбовців, загиблих, померлих учасників бойових дій у Афганістані, загиблих унаслідок катастроф військово-транспортного вертольота МІ-8Т та субмарини «Курськ» у Баренцовому морі, а також громадянам, яким при-своєно звання «Почесний громадянин міста Кривого Рогу»</t>
  </si>
  <si>
    <t>План на  2017 рік</t>
  </si>
  <si>
    <t>Надання 50% пільги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 рідких нечистот у межах норм, передбачених  чинним   законодавством України, сім’ям військовослужбовців, які загинули (померли), пропали безвісти в зоні проведення антитерористичної операції на сході України або перебувають у полоні</t>
  </si>
  <si>
    <t>Надання 50% пільги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у межах норм, передбачених чинним законодавством України сім'ям працівників Міністерств внутрішніх справ та надзвичайних ситуацій, які загинули під час виконання службових обов’язків</t>
  </si>
  <si>
    <t>Надання 50% пільги на оплату електроенергії, природного газу, послуг тепло-,  водопостачання і водовідведення, квартирної плати (утримання будинків і споруд та прибудинкових територій), виве-зення побутового сміття та рідких нечистот у межах норм, передбачених чинним законодавством України, дитячим будинкам сімейного типу та прийомним сім’ям, у яких виховують 3 і більше дітей</t>
  </si>
  <si>
    <t xml:space="preserve">Часткове відшкодування комунальному підприємству «Сансервіс» витрат на житлово-комунальні послуги для тимчсово переміщених осіб, які проживають у будинках модульного типу
</t>
  </si>
  <si>
    <t>Часткова компенсація за тепло– та водопостачання у зв’язку з підвищенням тарифів на комунальні послуги Національною комісією, що здійснює державне регулювання у сферах енергетики та комунальних послуг</t>
  </si>
  <si>
    <t>Надання  додаткових пільг з абонентської плати за користування квартирним телефоном у розмірі 50% від затверджених тарифів громадянам, яким присвоєно звання «Почесний громадянин міста Кривого Рогу</t>
  </si>
  <si>
    <t>Компенсаційні виплати  комунальним підприємствам міського електротранспорту на пільговий проїзд електро- та автотранспортом учасників антитерористичної операції, які не отримали статус «Учасник бойових дій»</t>
  </si>
  <si>
    <t>Інші виплати, передбачені відповідними рішеннями виконкому міської ради та інші видатки</t>
  </si>
  <si>
    <t xml:space="preserve">Видатки на касове обслуговування Програми на 2017 – 2019 роки </t>
  </si>
  <si>
    <t>4.5</t>
  </si>
  <si>
    <t>4.5.1</t>
  </si>
  <si>
    <t>4.5.2</t>
  </si>
  <si>
    <t>Видатки, пов’язані з виконанням заходів Програми (витрати на висвітлення діяльності управління праці та соціального захис-ту населення виконкому міської Криворізької міської ради в джерелах масової інформації, судові збори)</t>
  </si>
  <si>
    <t>висвітлення в ЧГ</t>
  </si>
  <si>
    <t>судові збори</t>
  </si>
  <si>
    <t>6. Субвенція з міського бюджету районним у місті бюджетам на фінансування проектів-переможців конкурсу місцевого розвитку «Громадський бюджет»</t>
  </si>
  <si>
    <t>Утримання комунальних установ «Будинок милосердя «Затишок», «Будинок милосердя» за рахунок спеціального фонду</t>
  </si>
  <si>
    <t>Надання субвенції з міського бюджету до бюджету Інгулецької районної у місті ради на фінансування проекту-переможця конкурсу «Громадський бюджет» «З турботою про кожного</t>
  </si>
  <si>
    <t>1.1</t>
  </si>
  <si>
    <t xml:space="preserve">2. Субвенція з міського бюджету районним у місті бюджетам на фінансування проектів-переможців конкурсу місцевого розвитку «Громадський бюджет» </t>
  </si>
  <si>
    <t>(тис. грн.)</t>
  </si>
  <si>
    <t>№ п/п</t>
  </si>
  <si>
    <t>Зміст заходу</t>
  </si>
  <si>
    <t>1. Матеріальна допомога  мешканцям міста,  які потребують підтримки</t>
  </si>
  <si>
    <t>1.1.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</si>
  <si>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</si>
  <si>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</si>
  <si>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</si>
  <si>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</si>
  <si>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</si>
  <si>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</si>
  <si>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</si>
  <si>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</si>
  <si>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</si>
  <si>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</si>
  <si>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</si>
  <si>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</si>
  <si>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</si>
  <si>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</si>
  <si>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3.1</t>
  </si>
  <si>
    <t>3.2</t>
  </si>
  <si>
    <t>3.3</t>
  </si>
  <si>
    <t>3.4</t>
  </si>
  <si>
    <t>4. Інші видатки</t>
  </si>
  <si>
    <t>4.1</t>
  </si>
  <si>
    <t>4.2</t>
  </si>
  <si>
    <t>4.3</t>
  </si>
  <si>
    <t>Всього по розділу 4</t>
  </si>
  <si>
    <t>Всього</t>
  </si>
  <si>
    <t>5. Утримання комунальних установ соціальної сфери</t>
  </si>
  <si>
    <t>1.16</t>
  </si>
  <si>
    <t>1.19</t>
  </si>
  <si>
    <t>План на звітний період</t>
  </si>
  <si>
    <t>1.17</t>
  </si>
  <si>
    <t>Утримання комунальних установ «Будинок милосердя «Затишок», «Будинок милосердя»</t>
  </si>
  <si>
    <t>3. Надання додаткових пільг  окремим категоріям мешканців міста</t>
  </si>
  <si>
    <t xml:space="preserve"> </t>
  </si>
  <si>
    <t>1.18</t>
  </si>
  <si>
    <t>Надання одноразової матеріальної допомоги батькам, діти яких хворіють на фенілкетонурію</t>
  </si>
  <si>
    <t>4.4</t>
  </si>
  <si>
    <t>1.20</t>
  </si>
  <si>
    <t>Профінансовано</t>
  </si>
  <si>
    <t>ВСЬОГО ПО ЗАГАЛЬНОМУ ФОНДУ</t>
  </si>
  <si>
    <t>План затверджений на  2014 рік</t>
  </si>
  <si>
    <t>Касові видатки</t>
  </si>
  <si>
    <t>Відсоток використання планових асигувань</t>
  </si>
  <si>
    <t>1.21</t>
  </si>
  <si>
    <t>3.5</t>
  </si>
  <si>
    <t>3.6</t>
  </si>
  <si>
    <t>1.22</t>
  </si>
  <si>
    <t>3.7</t>
  </si>
  <si>
    <t>Начальник управління праці та соціального захисту населення</t>
  </si>
  <si>
    <t>1.23</t>
  </si>
  <si>
    <t>3.8</t>
  </si>
  <si>
    <t>3.9</t>
  </si>
  <si>
    <t>Забезпечення транспортних перевезень, пов’язаних з антитерористичною операцією</t>
  </si>
  <si>
    <t>2.1 Фінансова підтримка Криворізької міської організації ветеранів</t>
  </si>
  <si>
    <t>2.2 Фінансова підтримка Криворізької міської організації ветеранів війни в Афганістані</t>
  </si>
  <si>
    <t>2. Фінансова підтримка Криворізьким міським організаціям,  об’єднанням і товариствам ветеранів та інвалідів</t>
  </si>
  <si>
    <t>Всього по розділу 2</t>
  </si>
  <si>
    <t>3.10</t>
  </si>
  <si>
    <t>УСЬОГО</t>
  </si>
  <si>
    <t>Надання матеріальної допомоги інвалідам колясочникам для обладнання зручностями житлових приміщень</t>
  </si>
  <si>
    <t>Всього оп розділу 3</t>
  </si>
  <si>
    <t>1.24</t>
  </si>
  <si>
    <t>1. Надання одноразової матеріальної допомоги (100 000)</t>
  </si>
  <si>
    <t xml:space="preserve">2. Поминальні обіди </t>
  </si>
  <si>
    <t>3. Поховання</t>
  </si>
  <si>
    <t>інші</t>
  </si>
  <si>
    <t>Надання матеріальної допомоги дітям-сиротам, дітям, позбавленим батьківського піклування, та особам з їх числа, які навчаються в професійно-технічних, вищих навчальних закладах I-II рівнів акредитації</t>
  </si>
  <si>
    <t>Фінансова підтримка Криворізької міської організації ветеранів</t>
  </si>
  <si>
    <t>Фінансова підтримка Криворізької міської організації ветеранів війни в Афганістані</t>
  </si>
  <si>
    <t>1.26</t>
  </si>
  <si>
    <t>7. Фінансування проектів-переможців конкурсу місцевого розвитку «Громадський бюджет»
 у 2016 році - одержувачів бюджетних коштів</t>
  </si>
  <si>
    <t>Всього по спеціальному фонду</t>
  </si>
  <si>
    <t>І.М. Благун</t>
  </si>
  <si>
    <t xml:space="preserve">Надання одноразової матеріальної допомоги дітям-інвалідам, які потребують забезпечення підгузками  </t>
  </si>
  <si>
    <t>Надання матеріальної допомоги мешканцям міста на поховання, лікування, громадянам, які опинилися в скрутному матеріальному становищі</t>
  </si>
  <si>
    <t>1.2.1</t>
  </si>
  <si>
    <t>Надання матеріальної допомоги ветеранам Другої світової війни до:</t>
  </si>
  <si>
    <t>72-ї річниці Перемоги над нацизмом у Європі та завершення Другої світової війни колишнім працівникам виконкому міської ради – ветеранам війни</t>
  </si>
  <si>
    <t>73-ї річниці визволення міста Кривого Рогу ветеранам війни</t>
  </si>
  <si>
    <t xml:space="preserve">74-ї річниці Сталінградської битви її учасникам </t>
  </si>
  <si>
    <t xml:space="preserve">Дня партизанської слави ветеранам війни </t>
  </si>
  <si>
    <t>1.2.2</t>
  </si>
  <si>
    <t>1.2.3</t>
  </si>
  <si>
    <t>1.2.4</t>
  </si>
  <si>
    <t xml:space="preserve"> Надання матеріальної допомоги до визначних дат до:</t>
  </si>
  <si>
    <t>Міжнародного дня людей похилого віку</t>
  </si>
  <si>
    <t>Міжнародного дня визволення  в"язнів фашистських концтаборів</t>
  </si>
  <si>
    <t xml:space="preserve">Міжнародного дня захисту дітей одиноким матерям, які виховують дітей-інвалідів та сім’ям, у яких діти-інваліди перебувають під опікою </t>
  </si>
  <si>
    <t>річниці Дня вшанування учасників бойових дій  на території інших держав</t>
  </si>
  <si>
    <t>1.3.1</t>
  </si>
  <si>
    <t>1.3.2</t>
  </si>
  <si>
    <t>1.3.3</t>
  </si>
  <si>
    <t>1.3.4</t>
  </si>
  <si>
    <t>Надання щомісячної матеріальної допомоги інвалідам-колишнім працівникам органів Міністерства внутрішніх справ України, інвалідність яких пов’язана з виконанням службових обов’язків</t>
  </si>
  <si>
    <t>Надання щомісячної матеріальної допомоги на відшкодування вартості проїзду в громадському транспорті батькам учнів, які проживають у віддалених районах міста та не мають можливості отримати повну загальну середню освіту в мікрорайоні проживання</t>
  </si>
  <si>
    <t>Надання 50% пільги на оплату електроенергії, природного газу, послуг тепло-, водопостачання й водовідведення, квартирної плати (утримання будинків і споруд та прибудинкових територій), вивезення побутового сміття та рідких нечистот у межах норм, передбачених чинним законодавством України, сім’ям військовослужбовців, які є учасниками антитерористичної операції</t>
  </si>
  <si>
    <t>Надання субвенції з міського бюджету до бюджету Інгулецької районної у місті ради на фінансування проекту-переможця конкурсу «Громадський бюджет» «З турботою про кожного»</t>
  </si>
  <si>
    <t>Ушкалова Мадіна Тулкунівна, 97-46</t>
  </si>
  <si>
    <t>8. Компенсаційні виплати за пільговий проїзд окремих категорій громадян</t>
  </si>
  <si>
    <t>Часткова компенсація за пільговий проїзд окремих категорій громадян на залізничному транспорті</t>
  </si>
  <si>
    <t xml:space="preserve">9. Фінансування пільг окремим категоріям громадян </t>
  </si>
  <si>
    <t>Фінансова підтримка громадської організації «Всеукраїнська асоціація учасників бойових дій та ветеранів антитерористичної операції»</t>
  </si>
  <si>
    <t>2.4</t>
  </si>
  <si>
    <t>Погашення кредиторської заборгованості станом на 01.01.2016 та відшкодування за надані послуги зв’язку за грудень 2015 року на виконання Постанови Дніпропетровського апеляційного господарського суду від 09.02.2017 за справою 904/10008/16</t>
  </si>
  <si>
    <t xml:space="preserve">Надання матеріальної допомоги ветеранам Другої світової війни </t>
  </si>
  <si>
    <t>1. Утримання комунальних установ соціальної сфери</t>
  </si>
  <si>
    <t>2.3.1</t>
  </si>
  <si>
    <t>2.3.2</t>
  </si>
  <si>
    <t xml:space="preserve">Фінансова підтримка Криворізької міської організації ветеранів за рахунок обласного бюджету </t>
  </si>
  <si>
    <t xml:space="preserve">Фінансова підтримка громадської організації «Всеукраїнська асоціація учасників бойових дій та ветеранів антитерористичної операції» за рахунок обласного бюджету </t>
  </si>
  <si>
    <t>Фінансова підтримка Криворізьким міським організаціям,  об’єднанням і товариствам ветеранів та інвалідів за рахунок обласного бюджету</t>
  </si>
  <si>
    <t xml:space="preserve">Забезпечення проведення заходів до пам’ятних дат і подій соціального спрямування </t>
  </si>
  <si>
    <t>4.7</t>
  </si>
  <si>
    <t>проведення обіду до Дня вшанування учасників АТО 14.06.2017</t>
  </si>
  <si>
    <t>квіти</t>
  </si>
  <si>
    <t>Фінансування громадської організації «Всеукраїнська асоціація учасників бойових дій та ветеранів антитерористичної операції» переможця   конкурсу проектів «Громадський бю-джет», на виконання проекту «Покращення умов відпочинку учасників бойових дій та учасників АТО на сході України на базі відпочинку «Окунь»</t>
  </si>
  <si>
    <t>2.3.3</t>
  </si>
  <si>
    <t xml:space="preserve">Фінансова підтримка громадської ор-ганізації «Асоціація ветеранів війни і бойових дій»  за рахунок субвенції з обласного бюджету </t>
  </si>
  <si>
    <t>Фінансування громадської організації «Всеукраїнська асоціація учасників бойових дій та ветеранів антитерористичної операції» переможця   конкурсу проектів «Громадський бюджет», на виконання проекту «Покращення умов відпочинку учасників бойових дій та учасників АТО на сході України на базі відпочинку «Окунь»</t>
  </si>
  <si>
    <t>Надання матеріальної допомоги для придбання та оформлення автомобіля Стуженку В.В. – інваліду війни І групи, інвалідність якого пов’я-зана з ви¬конанням завдання в зоні проведення анти терористичної операції на сході України</t>
  </si>
  <si>
    <t>Всього по розділу 1</t>
  </si>
  <si>
    <t>виплати сім"ям  (АТО)</t>
  </si>
  <si>
    <t>Виплата буде здійснена у вересні</t>
  </si>
  <si>
    <t>Виплата триває  до кінця поточного року</t>
  </si>
  <si>
    <t>Виплата здійснюється згідно з актом виконаних робіт, підписаного отримувачем та надавачем послуг</t>
  </si>
  <si>
    <t>Виплата здійснюється відповідно до заяв громадян на отримання допомоги</t>
  </si>
  <si>
    <t>Виплата здійснюється згідно з наданими пропозиціями громадських організацій</t>
  </si>
  <si>
    <t>Відшкодування  здійснюється згідно фактичних нарахувань за комунальні послуги підприємствами міста</t>
  </si>
  <si>
    <t>Відшкодування  здійснюється згідно наданих заяв на отримання допомоги</t>
  </si>
  <si>
    <t>Відшкодування  здійснюється згідно фактичних нарахувань за надані послуги підприємствами міста</t>
  </si>
  <si>
    <t>Виплата здійснюється відповідно до заяв громадян на отримання допомоги у зв"язку із наданими збитками 28.07.2014 (буревій)</t>
  </si>
  <si>
    <t>Забезпечення транспортних перевезень інвалідів, ветеранів війни, праці та інших мешканців міста спеціалізованим автобусом за заявками громадських організацій</t>
  </si>
  <si>
    <t xml:space="preserve">Відшкодування здійснюється відповідно до заяв від громадськимих організацій на перевезення </t>
  </si>
  <si>
    <t>Відшкодування здійснюється згідно з наданими актами виконаних робіт</t>
  </si>
  <si>
    <t xml:space="preserve">Інформація щодо виконання рішення  міської ради від 21.12.2016 №1182 «Про затвердження Програми соціального захисту окремих категорій мешканців м. Кривого  Рогу  на  2017 – 2019 роки»  станом на 01.09.2017 </t>
  </si>
  <si>
    <t>Виплата щомісячної допомоги триває  до кінця поточного року, проект рішення на надання одноразової допомоги готується відділом з питання сприяння діяльності правоохоронних органів і оборонній роботі виконкому міськради</t>
  </si>
  <si>
    <t>Вдшкодування за надані комунальні послуги здійснюється  відповідно до пропозицій громадських організацій</t>
  </si>
  <si>
    <t>економія виникла: по продуктам харчування у зв"язку із зменшенням контингенту отримувачів ніж заплановано, по оплаті електропостачання у зв"язку зі зменшенням тарифів ніж заплановано відповідно до діючого тарифу та індексу споживчих цін; фінансування по оплаті праці буде здійснено до кінця місяця</t>
  </si>
  <si>
    <t>Відсоток виконання</t>
  </si>
  <si>
    <t>Відхилення</t>
  </si>
  <si>
    <t>Залищок невикористаних коштів</t>
  </si>
  <si>
    <t xml:space="preserve">Компенсаційні виплати комунальним підприємствам міського електротранспорту на пільговий проїзд електро- та автотранспортом мешканців міста, які отримували пільгу за рахунок субвенції з державного бюджету та згідно із законодавством втратили її з 01.06. 2015 </t>
  </si>
  <si>
    <t>Надання матеріальної допомоги на лікування, вирішення соціально-побутових питань військовослужбовцям, які брали участь (виконували завдання) у антитерористичній операції на сході України</t>
  </si>
  <si>
    <t>План на  2018 рік</t>
  </si>
  <si>
    <t>Надання матеріальної допомоги учасникам бойових дій у Афганістані, на території інших держав, членам сімей загиблих, померлих учасників бойових дій у Афганістані</t>
  </si>
  <si>
    <t>Надання матеріальної допомоги  сім’ям, дітям працівників органів Міністерств внутрішніх справ і надзвичайних ситуацій України, які загинули під час виконання службових обов’язків, колишнім працівникам з інвалідністю Міністерства внутрішніх справ</t>
  </si>
  <si>
    <t>Надання матеріальної допомоги громадянам, постраждалим внаслідок катастрофи на Чорнобильській атомній електростанції</t>
  </si>
  <si>
    <t xml:space="preserve">Надання матеріальної допомоги до Міжнародного дня захисту дітей одиноким матерям, які виховують дітей-інвалідів та сім’ям, у яких діти-інваліди перебувають під опікою </t>
  </si>
  <si>
    <t>Надання матеріальної допомоги інвалідам колясочникам для обладнання зручностями житлових приміщень</t>
  </si>
  <si>
    <t>Надання одноразової матеріальної допомоги громадянам, які відповідно до законодавства, мають право на проведення безоплатного капітального ремонту житла та перебувають на обліку щодо цього</t>
  </si>
  <si>
    <t>Надання матеріальної допомоги спортсменам з інвалідністю до Дні фізичної культури і спорту України</t>
  </si>
  <si>
    <t>Виплати, передбачені відповідними рішеннями виконкому міської ради</t>
  </si>
  <si>
    <t>Надання матеріальної допомоги за рахунок обласного бюджету*</t>
  </si>
  <si>
    <t>УСЬОГО ЗА РОЗДІЛОМ 1</t>
  </si>
  <si>
    <t xml:space="preserve">2. Фінансова підтримка Криворізьким міським організаціям,  об’єднанням і товариствам ветеранів </t>
  </si>
  <si>
    <t>Надання  додаткових пільг з або-нентської плати за користування квартирним телефоном у розмірі 50% від затверджених тарифів громадянам, яким присвоєно звання «Почесний громадянин міста Кривого Рогу»</t>
  </si>
  <si>
    <t>Компенсаційні виплати  комунальним підприємствам міського електротранспорту на пільговий проїзд електро- та автотранспортом учасників антитерористичної операції на сході України, які не отримали статус «Учасник бойових дій»</t>
  </si>
  <si>
    <t>Компенсаційні виплати комунальним підприємствам міського електротранспорту на пільговий проїзд електро- та автотранспортом мешканців міста, які отримували пільгу за рахунок субвенції з державного бюджету та згідно із законодавством втратили її з  01.06. 2015</t>
  </si>
  <si>
    <t>4. Надання пільг окремим категоріям мешканців міста відповідно до чинного законодавства                                   (за гарантіями держави)</t>
  </si>
  <si>
    <t>УСЬОГО ЗА РОЗДІЛОМ 2</t>
  </si>
  <si>
    <t>УСЬОГО ЗА РОЗДІЛОМ 3</t>
  </si>
  <si>
    <t xml:space="preserve">Компенсаційні виплати  комуна-льним підприємствам міського електротранспорту на пільговий проїзд електро- та автотранспор-том окремих категорій громадян відповідно до чинного законо-давства </t>
  </si>
  <si>
    <t>Компенсація за пільговий проїзд окремих категорій громадян на залізничному транспорті</t>
  </si>
  <si>
    <t>5. Інші видатки</t>
  </si>
  <si>
    <t>5.1</t>
  </si>
  <si>
    <t>Забезпечення транспортних перевезень осіб з інвалідністю, ветеранів війни, праці та інших мешканців міста автобусом за заявками громадських організацій</t>
  </si>
  <si>
    <t>5.2</t>
  </si>
  <si>
    <t>5.3</t>
  </si>
  <si>
    <t>Видатки, пов’язані з виконанням заходів Програми (витрати на висвітлення діяльності департаменту соціальної політики виконкому Криворізької міської ради в засобах масової інформації, судові збори)</t>
  </si>
  <si>
    <t>5.4</t>
  </si>
  <si>
    <t>5.5</t>
  </si>
  <si>
    <t>Забезпечення проведення заходів до пам’ятних дат і подій соціального спрямування</t>
  </si>
  <si>
    <t>УСЬОГО ЗА РОЗДІЛОМ 5</t>
  </si>
  <si>
    <t>УСЬОГО ЗА РОЗДІЛОМ 4</t>
  </si>
  <si>
    <t>6. Утримання комунальних установ соціальної сфери (0813241)</t>
  </si>
  <si>
    <t xml:space="preserve">7. Субвенція з міського бюджету районним у місті бюджетам
на фінансування проектів-переможців конкурсу місцевого розвитку «Громадський бюджет» у 2018 році
</t>
  </si>
  <si>
    <t>7.1</t>
  </si>
  <si>
    <t>7.2</t>
  </si>
  <si>
    <t>7.3</t>
  </si>
  <si>
    <t>Надання субвенції з міського бюджету до бюджету Саксаганської районної  у місті ради на фінансування проекту-переможця конкурсу місцевого розвитку «Громадський бюджет» «Зігрій турботою ветерана»</t>
  </si>
  <si>
    <t>УСЬОГО ЗА РОЗДІЛОМ 7</t>
  </si>
  <si>
    <t>Перелік завдань і заходів Програми за рахунок спеціального фонду</t>
  </si>
  <si>
    <t>8. Відшкодування за надання окремим категоріям громадян пільг з оплати послуг</t>
  </si>
  <si>
    <t>Відшкодування за надані послуги зв’язку пільговим категоріям громадян за рішенням Господар-ського суду Дніпропетровської області від 12.12.2017 за справою   № 904/8929/17</t>
  </si>
  <si>
    <t>УСЬОГО ЗА РОЗДІЛОМ 8</t>
  </si>
  <si>
    <t>Кількість</t>
  </si>
  <si>
    <t xml:space="preserve">2. Субвенція з міського бюджету районним у місті бюджетам 
на фінансування проектів-переможців конкурсу місцевого розвитку «Громадський бюджет» у 2018 році
</t>
  </si>
  <si>
    <t>Утримання комунальних установ «Будинок милосердя «Затишок», «Будинок милосердя» Криворізької міської ради</t>
  </si>
  <si>
    <t>Капітальний ремонт будівлі комунальної установи «Будинок милосердя» Криворізької міської ради, коригування проектно-кошторисної документації відносно комунальних установ «Будинок милосердя «Затишок», «Будинок милосердя» Криворізької міської ради</t>
  </si>
  <si>
    <t>Надання матеріальної допомоги  учасникам бойових дій у антитерористичній операції на сході України та операції об’єднаних сил у Донецькій і Луганській областях, сім’ям військовослужбовців, які загинули (померли), пропали безвісти в зоні проведення антитерористичної операції на сході України та операції об’єднаних сил у Донецькій і Луганській областях або перебувають у полоні</t>
  </si>
  <si>
    <t>*Примітка: кількість їздок  на залізничному транспорті за гарантіями держави - 117 122</t>
  </si>
  <si>
    <t>Забезпечення транспортних перевезень, пов’язаних з антитерористичною операцією на сході України та операцією об’єднаних сил у Донецькій і Луганській областях</t>
  </si>
  <si>
    <t>О.Я. Калугіна</t>
  </si>
  <si>
    <t>*Примітка: кількість їздок в електро- та автотраспорті  - 25 378 458, у т. ч. окремі категорії - 266 130, учасники АТО - 54 637, за гарантіями держави - 25 057 691</t>
  </si>
  <si>
    <t>Заступник директора департаменту соціальної політики виконкому Криворізької  міської ради</t>
  </si>
  <si>
    <t>Надання субвенції з міського бюджету до бюджету  Інгулецької районної у місті  ради  на  фінансування проекту-переможця конкурсу місцевого розвитку «Громадський бюджет» «Сучасна перукарня та швацька майстерня для людей поважного віку»</t>
  </si>
  <si>
    <t>Інформація на виконання рішення  міської ради від 20.12.2017 №2298 «Про внесення змін до рішення міської ради від 21.12.2016 №1182 «Про затвердження Програми соціального захисту окремих категорій мешканців м. Кривого Рогу на 2017 – 2019 роки»  станом на 01.10.2018 було здійснено фінансування на суму 217 644,4 тис. грн., у тому числі по загальному фонду - 215 632,4  тис. грн., по спеціальному фонду - 2 012,0 тис. грн., а саме по пунктам:</t>
  </si>
  <si>
    <t>Ушкалова М. Т.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</si>
</sst>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[Red]\-#,##0.00\ 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b/>
      <sz val="34"/>
      <name val="Times New Roman"/>
      <family val="1"/>
    </font>
    <font>
      <sz val="34"/>
      <name val="Times New Roman"/>
      <family val="1"/>
    </font>
    <font>
      <i/>
      <sz val="34"/>
      <name val="Times New Roman"/>
      <family val="1"/>
    </font>
    <font>
      <b/>
      <i/>
      <sz val="34"/>
      <name val="Times New Roman"/>
      <family val="1"/>
    </font>
    <font>
      <sz val="34"/>
      <color indexed="9"/>
      <name val="Times New Roman"/>
      <family val="1"/>
    </font>
    <font>
      <i/>
      <sz val="34"/>
      <color indexed="9"/>
      <name val="Times New Roman"/>
      <family val="1"/>
    </font>
    <font>
      <sz val="32"/>
      <name val="Times New Roman"/>
      <family val="1"/>
    </font>
    <font>
      <sz val="29"/>
      <name val="Times New Roman"/>
      <family val="1"/>
    </font>
    <font>
      <b/>
      <sz val="32"/>
      <name val="Times New Roman"/>
      <family val="1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0"/>
      <name val="Times New Roman"/>
      <family val="1"/>
    </font>
    <font>
      <b/>
      <sz val="40"/>
      <name val="Times New Roman"/>
      <family val="1"/>
    </font>
    <font>
      <b/>
      <i/>
      <sz val="40"/>
      <name val="Times New Roman"/>
      <family val="1"/>
    </font>
    <font>
      <i/>
      <sz val="40"/>
      <name val="Times New Roman"/>
      <family val="1"/>
    </font>
    <font>
      <sz val="40"/>
      <color indexed="9"/>
      <name val="Times New Roman"/>
      <family val="1"/>
    </font>
    <font>
      <i/>
      <sz val="40"/>
      <color indexed="9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37">
    <xf numFmtId="0" fontId="0" fillId="0" borderId="0" xfId="0" applyAlignment="1">
      <alignment/>
    </xf>
    <xf numFmtId="181" fontId="8" fillId="24" borderId="10" xfId="0" applyNumberFormat="1" applyFont="1" applyFill="1" applyBorder="1" applyAlignment="1">
      <alignment horizontal="center" vertical="justify" wrapText="1"/>
    </xf>
    <xf numFmtId="49" fontId="7" fillId="0" borderId="10" xfId="0" applyNumberFormat="1" applyFont="1" applyFill="1" applyBorder="1" applyAlignment="1">
      <alignment horizontal="center" vertical="top" wrapText="1"/>
    </xf>
    <xf numFmtId="181" fontId="10" fillId="0" borderId="10" xfId="0" applyNumberFormat="1" applyFont="1" applyFill="1" applyBorder="1" applyAlignment="1">
      <alignment horizontal="center" vertical="justify" wrapText="1"/>
    </xf>
    <xf numFmtId="181" fontId="10" fillId="0" borderId="10" xfId="0" applyNumberFormat="1" applyFont="1" applyFill="1" applyBorder="1" applyAlignment="1">
      <alignment horizontal="center" vertical="top" wrapText="1"/>
    </xf>
    <xf numFmtId="181" fontId="9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0" fontId="10" fillId="0" borderId="0" xfId="0" applyNumberFormat="1" applyFont="1" applyFill="1" applyAlignment="1">
      <alignment horizontal="center" vertical="justify"/>
    </xf>
    <xf numFmtId="181" fontId="1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181" fontId="10" fillId="24" borderId="10" xfId="0" applyNumberFormat="1" applyFont="1" applyFill="1" applyBorder="1" applyAlignment="1">
      <alignment horizontal="center" vertical="top" wrapText="1"/>
    </xf>
    <xf numFmtId="181" fontId="9" fillId="0" borderId="10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center" vertical="justify" wrapText="1"/>
    </xf>
    <xf numFmtId="180" fontId="1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181" fontId="10" fillId="0" borderId="11" xfId="0" applyNumberFormat="1" applyFont="1" applyFill="1" applyBorder="1" applyAlignment="1">
      <alignment horizontal="center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181" fontId="10" fillId="0" borderId="12" xfId="0" applyNumberFormat="1" applyFont="1" applyFill="1" applyBorder="1" applyAlignment="1">
      <alignment horizontal="center" vertical="top" wrapText="1"/>
    </xf>
    <xf numFmtId="181" fontId="10" fillId="0" borderId="13" xfId="0" applyNumberFormat="1" applyFont="1" applyFill="1" applyBorder="1" applyAlignment="1">
      <alignment horizontal="center" vertical="top" wrapText="1"/>
    </xf>
    <xf numFmtId="181" fontId="10" fillId="0" borderId="14" xfId="0" applyNumberFormat="1" applyFont="1" applyFill="1" applyBorder="1" applyAlignment="1">
      <alignment horizontal="center" vertical="top" wrapText="1"/>
    </xf>
    <xf numFmtId="181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181" fontId="10" fillId="0" borderId="14" xfId="0" applyNumberFormat="1" applyFont="1" applyFill="1" applyBorder="1" applyAlignment="1">
      <alignment horizontal="center" vertical="justify" wrapText="1"/>
    </xf>
    <xf numFmtId="3" fontId="10" fillId="0" borderId="12" xfId="0" applyNumberFormat="1" applyFont="1" applyFill="1" applyBorder="1" applyAlignment="1">
      <alignment horizontal="center" vertical="top" wrapText="1"/>
    </xf>
    <xf numFmtId="181" fontId="10" fillId="0" borderId="17" xfId="0" applyNumberFormat="1" applyFont="1" applyFill="1" applyBorder="1" applyAlignment="1">
      <alignment horizontal="center" vertical="justify" wrapText="1"/>
    </xf>
    <xf numFmtId="181" fontId="10" fillId="0" borderId="16" xfId="0" applyNumberFormat="1" applyFont="1" applyFill="1" applyBorder="1" applyAlignment="1">
      <alignment horizontal="center" vertical="top" wrapText="1"/>
    </xf>
    <xf numFmtId="181" fontId="10" fillId="0" borderId="17" xfId="0" applyNumberFormat="1" applyFont="1" applyFill="1" applyBorder="1" applyAlignment="1">
      <alignment horizontal="center" vertical="top" wrapText="1"/>
    </xf>
    <xf numFmtId="181" fontId="10" fillId="0" borderId="1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181" fontId="10" fillId="0" borderId="2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10" fillId="24" borderId="11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horizontal="center"/>
    </xf>
    <xf numFmtId="181" fontId="10" fillId="0" borderId="0" xfId="0" applyNumberFormat="1" applyFont="1" applyFill="1" applyAlignment="1">
      <alignment horizontal="center"/>
    </xf>
    <xf numFmtId="181" fontId="9" fillId="24" borderId="10" xfId="0" applyNumberFormat="1" applyFont="1" applyFill="1" applyBorder="1" applyAlignment="1">
      <alignment horizontal="center" vertical="justify" wrapText="1"/>
    </xf>
    <xf numFmtId="181" fontId="10" fillId="24" borderId="10" xfId="0" applyNumberFormat="1" applyFont="1" applyFill="1" applyBorder="1" applyAlignment="1">
      <alignment horizontal="center" vertical="justify" wrapText="1"/>
    </xf>
    <xf numFmtId="181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 horizontal="center" vertical="center" wrapText="1"/>
    </xf>
    <xf numFmtId="181" fontId="10" fillId="24" borderId="0" xfId="0" applyNumberFormat="1" applyFont="1" applyFill="1" applyAlignment="1">
      <alignment/>
    </xf>
    <xf numFmtId="181" fontId="10" fillId="0" borderId="10" xfId="0" applyNumberFormat="1" applyFont="1" applyFill="1" applyBorder="1" applyAlignment="1">
      <alignment horizontal="center"/>
    </xf>
    <xf numFmtId="181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81" fontId="10" fillId="0" borderId="10" xfId="0" applyNumberFormat="1" applyFont="1" applyFill="1" applyBorder="1" applyAlignment="1">
      <alignment horizontal="left" vertical="top" wrapText="1"/>
    </xf>
    <xf numFmtId="3" fontId="10" fillId="24" borderId="10" xfId="0" applyNumberFormat="1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 wrapText="1"/>
    </xf>
    <xf numFmtId="181" fontId="9" fillId="0" borderId="10" xfId="0" applyNumberFormat="1" applyFont="1" applyFill="1" applyBorder="1" applyAlignment="1">
      <alignment horizontal="center" vertical="justify" wrapText="1"/>
    </xf>
    <xf numFmtId="181" fontId="9" fillId="25" borderId="10" xfId="0" applyNumberFormat="1" applyFont="1" applyFill="1" applyBorder="1" applyAlignment="1">
      <alignment horizontal="center" vertical="top" wrapText="1"/>
    </xf>
    <xf numFmtId="181" fontId="9" fillId="0" borderId="14" xfId="0" applyNumberFormat="1" applyFont="1" applyFill="1" applyBorder="1" applyAlignment="1">
      <alignment horizontal="center" vertical="justify" wrapText="1"/>
    </xf>
    <xf numFmtId="3" fontId="9" fillId="0" borderId="10" xfId="0" applyNumberFormat="1" applyFont="1" applyFill="1" applyBorder="1" applyAlignment="1">
      <alignment horizontal="center" vertical="justify" wrapText="1"/>
    </xf>
    <xf numFmtId="181" fontId="9" fillId="24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Border="1" applyAlignment="1">
      <alignment/>
    </xf>
    <xf numFmtId="180" fontId="10" fillId="0" borderId="0" xfId="0" applyNumberFormat="1" applyFont="1" applyFill="1" applyBorder="1" applyAlignment="1">
      <alignment horizontal="center" vertical="justify"/>
    </xf>
    <xf numFmtId="181" fontId="11" fillId="0" borderId="0" xfId="0" applyNumberFormat="1" applyFont="1" applyFill="1" applyBorder="1" applyAlignment="1">
      <alignment horizontal="center" vertical="top" wrapText="1"/>
    </xf>
    <xf numFmtId="181" fontId="9" fillId="0" borderId="0" xfId="0" applyNumberFormat="1" applyFont="1" applyFill="1" applyBorder="1" applyAlignment="1">
      <alignment horizontal="left" vertical="top" wrapText="1"/>
    </xf>
    <xf numFmtId="181" fontId="9" fillId="0" borderId="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181" fontId="10" fillId="0" borderId="0" xfId="0" applyNumberFormat="1" applyFont="1" applyFill="1" applyBorder="1" applyAlignment="1">
      <alignment horizontal="justify" vertical="top" wrapText="1"/>
    </xf>
    <xf numFmtId="181" fontId="12" fillId="0" borderId="0" xfId="0" applyNumberFormat="1" applyFont="1" applyFill="1" applyBorder="1" applyAlignment="1">
      <alignment horizontal="justify" vertical="top" wrapText="1"/>
    </xf>
    <xf numFmtId="180" fontId="10" fillId="0" borderId="0" xfId="0" applyNumberFormat="1" applyFont="1" applyFill="1" applyBorder="1" applyAlignment="1">
      <alignment horizontal="justify"/>
    </xf>
    <xf numFmtId="180" fontId="11" fillId="0" borderId="0" xfId="0" applyNumberFormat="1" applyFont="1" applyFill="1" applyBorder="1" applyAlignment="1">
      <alignment horizontal="center" vertical="justify"/>
    </xf>
    <xf numFmtId="180" fontId="10" fillId="0" borderId="0" xfId="0" applyNumberFormat="1" applyFont="1" applyFill="1" applyBorder="1" applyAlignment="1">
      <alignment horizontal="center" vertical="justify" wrapText="1"/>
    </xf>
    <xf numFmtId="180" fontId="9" fillId="0" borderId="0" xfId="0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left"/>
    </xf>
    <xf numFmtId="180" fontId="13" fillId="0" borderId="0" xfId="0" applyNumberFormat="1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80" fontId="13" fillId="0" borderId="0" xfId="0" applyNumberFormat="1" applyFont="1" applyFill="1" applyAlignment="1">
      <alignment horizontal="center" vertical="justify"/>
    </xf>
    <xf numFmtId="0" fontId="13" fillId="0" borderId="0" xfId="0" applyFont="1" applyFill="1" applyAlignment="1">
      <alignment horizontal="left"/>
    </xf>
    <xf numFmtId="180" fontId="14" fillId="0" borderId="0" xfId="0" applyNumberFormat="1" applyFont="1" applyFill="1" applyAlignment="1">
      <alignment horizontal="center" vertical="justify"/>
    </xf>
    <xf numFmtId="0" fontId="10" fillId="0" borderId="0" xfId="0" applyFont="1" applyFill="1" applyAlignment="1">
      <alignment horizontal="left"/>
    </xf>
    <xf numFmtId="0" fontId="17" fillId="0" borderId="11" xfId="0" applyFont="1" applyFill="1" applyBorder="1" applyAlignment="1">
      <alignment horizontal="center" vertical="center" wrapText="1"/>
    </xf>
    <xf numFmtId="180" fontId="10" fillId="0" borderId="0" xfId="0" applyNumberFormat="1" applyFont="1" applyFill="1" applyAlignment="1">
      <alignment horizontal="center" vertical="justify" wrapText="1"/>
    </xf>
    <xf numFmtId="0" fontId="11" fillId="0" borderId="0" xfId="0" applyFont="1" applyFill="1" applyAlignment="1">
      <alignment horizontal="center"/>
    </xf>
    <xf numFmtId="3" fontId="15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180" fontId="10" fillId="0" borderId="15" xfId="0" applyNumberFormat="1" applyFont="1" applyFill="1" applyBorder="1" applyAlignment="1">
      <alignment horizontal="center" vertical="top" wrapText="1"/>
    </xf>
    <xf numFmtId="181" fontId="36" fillId="0" borderId="10" xfId="0" applyNumberFormat="1" applyFont="1" applyFill="1" applyBorder="1" applyAlignment="1">
      <alignment horizontal="center" vertical="top" wrapText="1"/>
    </xf>
    <xf numFmtId="181" fontId="37" fillId="0" borderId="10" xfId="0" applyNumberFormat="1" applyFont="1" applyFill="1" applyBorder="1" applyAlignment="1">
      <alignment horizontal="center" vertical="top" wrapText="1"/>
    </xf>
    <xf numFmtId="3" fontId="37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Fill="1" applyAlignment="1">
      <alignment/>
    </xf>
    <xf numFmtId="180" fontId="36" fillId="0" borderId="0" xfId="0" applyNumberFormat="1" applyFont="1" applyFill="1" applyAlignment="1">
      <alignment/>
    </xf>
    <xf numFmtId="181" fontId="36" fillId="0" borderId="0" xfId="0" applyNumberFormat="1" applyFont="1" applyFill="1" applyAlignment="1">
      <alignment/>
    </xf>
    <xf numFmtId="1" fontId="36" fillId="0" borderId="0" xfId="0" applyNumberFormat="1" applyFont="1" applyFill="1" applyAlignment="1">
      <alignment/>
    </xf>
    <xf numFmtId="4" fontId="38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vertical="justify" wrapText="1"/>
    </xf>
    <xf numFmtId="3" fontId="38" fillId="0" borderId="10" xfId="0" applyNumberFormat="1" applyFont="1" applyFill="1" applyBorder="1" applyAlignment="1">
      <alignment horizontal="center" vertical="justify" wrapText="1"/>
    </xf>
    <xf numFmtId="3" fontId="36" fillId="0" borderId="0" xfId="0" applyNumberFormat="1" applyFont="1" applyFill="1" applyAlignment="1">
      <alignment/>
    </xf>
    <xf numFmtId="49" fontId="36" fillId="0" borderId="10" xfId="0" applyNumberFormat="1" applyFont="1" applyFill="1" applyBorder="1" applyAlignment="1">
      <alignment horizontal="center" wrapText="1"/>
    </xf>
    <xf numFmtId="181" fontId="36" fillId="0" borderId="10" xfId="0" applyNumberFormat="1" applyFont="1" applyFill="1" applyBorder="1" applyAlignment="1">
      <alignment horizontal="center" vertical="justify" wrapText="1"/>
    </xf>
    <xf numFmtId="3" fontId="36" fillId="0" borderId="10" xfId="0" applyNumberFormat="1" applyFont="1" applyFill="1" applyBorder="1" applyAlignment="1">
      <alignment horizontal="center" vertical="justify" wrapText="1"/>
    </xf>
    <xf numFmtId="3" fontId="36" fillId="0" borderId="10" xfId="0" applyNumberFormat="1" applyFont="1" applyFill="1" applyBorder="1" applyAlignment="1">
      <alignment horizontal="center" vertical="top" wrapText="1"/>
    </xf>
    <xf numFmtId="49" fontId="38" fillId="0" borderId="11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top" wrapText="1"/>
    </xf>
    <xf numFmtId="181" fontId="36" fillId="0" borderId="11" xfId="0" applyNumberFormat="1" applyFont="1" applyFill="1" applyBorder="1" applyAlignment="1">
      <alignment horizontal="center" vertical="top" wrapText="1"/>
    </xf>
    <xf numFmtId="181" fontId="36" fillId="0" borderId="13" xfId="0" applyNumberFormat="1" applyFont="1" applyFill="1" applyBorder="1" applyAlignment="1">
      <alignment horizontal="center" vertical="top" wrapText="1"/>
    </xf>
    <xf numFmtId="181" fontId="36" fillId="0" borderId="14" xfId="0" applyNumberFormat="1" applyFont="1" applyFill="1" applyBorder="1" applyAlignment="1">
      <alignment horizontal="center" vertical="top" wrapText="1"/>
    </xf>
    <xf numFmtId="49" fontId="36" fillId="0" borderId="19" xfId="0" applyNumberFormat="1" applyFont="1" applyFill="1" applyBorder="1" applyAlignment="1">
      <alignment horizontal="center" vertical="top" wrapText="1"/>
    </xf>
    <xf numFmtId="181" fontId="36" fillId="0" borderId="20" xfId="0" applyNumberFormat="1" applyFont="1" applyFill="1" applyBorder="1" applyAlignment="1">
      <alignment horizontal="center" vertical="top" wrapText="1"/>
    </xf>
    <xf numFmtId="3" fontId="36" fillId="0" borderId="11" xfId="0" applyNumberFormat="1" applyFont="1" applyFill="1" applyBorder="1" applyAlignment="1">
      <alignment horizontal="center" vertical="top" wrapText="1"/>
    </xf>
    <xf numFmtId="49" fontId="38" fillId="0" borderId="19" xfId="0" applyNumberFormat="1" applyFont="1" applyFill="1" applyBorder="1" applyAlignment="1">
      <alignment horizontal="center" vertical="top" wrapText="1"/>
    </xf>
    <xf numFmtId="181" fontId="38" fillId="0" borderId="11" xfId="0" applyNumberFormat="1" applyFont="1" applyFill="1" applyBorder="1" applyAlignment="1">
      <alignment horizontal="center" vertical="top" wrapText="1"/>
    </xf>
    <xf numFmtId="181" fontId="38" fillId="0" borderId="12" xfId="0" applyNumberFormat="1" applyFont="1" applyFill="1" applyBorder="1" applyAlignment="1">
      <alignment horizontal="center" vertical="top" wrapText="1"/>
    </xf>
    <xf numFmtId="181" fontId="38" fillId="0" borderId="13" xfId="0" applyNumberFormat="1" applyFont="1" applyFill="1" applyBorder="1" applyAlignment="1">
      <alignment horizontal="center" vertical="top" wrapText="1"/>
    </xf>
    <xf numFmtId="181" fontId="38" fillId="0" borderId="14" xfId="0" applyNumberFormat="1" applyFont="1" applyFill="1" applyBorder="1" applyAlignment="1">
      <alignment horizontal="center" vertical="top" wrapText="1"/>
    </xf>
    <xf numFmtId="181" fontId="38" fillId="0" borderId="20" xfId="0" applyNumberFormat="1" applyFont="1" applyFill="1" applyBorder="1" applyAlignment="1">
      <alignment horizontal="center" vertical="top" wrapText="1"/>
    </xf>
    <xf numFmtId="3" fontId="38" fillId="0" borderId="11" xfId="0" applyNumberFormat="1" applyFont="1" applyFill="1" applyBorder="1" applyAlignment="1">
      <alignment horizontal="center" vertical="top" wrapText="1"/>
    </xf>
    <xf numFmtId="3" fontId="36" fillId="0" borderId="20" xfId="0" applyNumberFormat="1" applyFont="1" applyFill="1" applyBorder="1" applyAlignment="1">
      <alignment horizontal="center" vertical="top" wrapText="1"/>
    </xf>
    <xf numFmtId="3" fontId="38" fillId="0" borderId="10" xfId="0" applyNumberFormat="1" applyFont="1" applyFill="1" applyBorder="1" applyAlignment="1">
      <alignment horizontal="center" wrapText="1"/>
    </xf>
    <xf numFmtId="181" fontId="36" fillId="0" borderId="10" xfId="0" applyNumberFormat="1" applyFont="1" applyFill="1" applyBorder="1" applyAlignment="1">
      <alignment/>
    </xf>
    <xf numFmtId="181" fontId="36" fillId="0" borderId="0" xfId="0" applyNumberFormat="1" applyFont="1" applyFill="1" applyBorder="1" applyAlignment="1">
      <alignment horizontal="center" vertical="top" wrapText="1"/>
    </xf>
    <xf numFmtId="181" fontId="39" fillId="0" borderId="10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 horizontal="center" vertical="justify"/>
    </xf>
    <xf numFmtId="0" fontId="36" fillId="0" borderId="0" xfId="0" applyFont="1" applyFill="1" applyBorder="1" applyAlignment="1">
      <alignment horizontal="center" vertical="center" wrapText="1"/>
    </xf>
    <xf numFmtId="181" fontId="36" fillId="0" borderId="10" xfId="0" applyNumberFormat="1" applyFont="1" applyFill="1" applyBorder="1" applyAlignment="1">
      <alignment horizontal="center" vertical="justify" wrapText="1"/>
    </xf>
    <xf numFmtId="181" fontId="36" fillId="0" borderId="10" xfId="0" applyNumberFormat="1" applyFont="1" applyFill="1" applyBorder="1" applyAlignment="1">
      <alignment horizontal="center" vertical="top" wrapText="1"/>
    </xf>
    <xf numFmtId="181" fontId="36" fillId="0" borderId="10" xfId="0" applyNumberFormat="1" applyFont="1" applyFill="1" applyBorder="1" applyAlignment="1">
      <alignment horizontal="center"/>
    </xf>
    <xf numFmtId="181" fontId="38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>
      <alignment horizontal="center" vertical="justify"/>
    </xf>
    <xf numFmtId="3" fontId="36" fillId="0" borderId="10" xfId="0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center" vertical="top"/>
    </xf>
    <xf numFmtId="3" fontId="38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justify"/>
    </xf>
    <xf numFmtId="0" fontId="36" fillId="0" borderId="0" xfId="0" applyFont="1" applyFill="1" applyBorder="1" applyAlignment="1">
      <alignment/>
    </xf>
    <xf numFmtId="180" fontId="36" fillId="0" borderId="0" xfId="0" applyNumberFormat="1" applyFont="1" applyFill="1" applyBorder="1" applyAlignment="1">
      <alignment horizontal="center" vertical="justify"/>
    </xf>
    <xf numFmtId="181" fontId="37" fillId="0" borderId="0" xfId="0" applyNumberFormat="1" applyFont="1" applyFill="1" applyBorder="1" applyAlignment="1">
      <alignment horizontal="left" vertical="top" wrapText="1"/>
    </xf>
    <xf numFmtId="181" fontId="37" fillId="0" borderId="0" xfId="0" applyNumberFormat="1" applyFont="1" applyFill="1" applyBorder="1" applyAlignment="1">
      <alignment horizontal="center" vertical="top" wrapText="1"/>
    </xf>
    <xf numFmtId="3" fontId="37" fillId="0" borderId="0" xfId="0" applyNumberFormat="1" applyFont="1" applyFill="1" applyBorder="1" applyAlignment="1">
      <alignment horizontal="center" vertical="top" wrapText="1"/>
    </xf>
    <xf numFmtId="181" fontId="36" fillId="0" borderId="0" xfId="0" applyNumberFormat="1" applyFont="1" applyFill="1" applyBorder="1" applyAlignment="1">
      <alignment horizontal="justify" vertical="top" wrapText="1"/>
    </xf>
    <xf numFmtId="181" fontId="39" fillId="0" borderId="0" xfId="0" applyNumberFormat="1" applyFont="1" applyFill="1" applyBorder="1" applyAlignment="1">
      <alignment horizontal="center" vertical="top" wrapText="1"/>
    </xf>
    <xf numFmtId="181" fontId="38" fillId="0" borderId="0" xfId="0" applyNumberFormat="1" applyFont="1" applyFill="1" applyBorder="1" applyAlignment="1">
      <alignment horizontal="justify" vertical="top" wrapText="1"/>
    </xf>
    <xf numFmtId="180" fontId="36" fillId="0" borderId="0" xfId="0" applyNumberFormat="1" applyFont="1" applyFill="1" applyBorder="1" applyAlignment="1">
      <alignment horizontal="justify"/>
    </xf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justify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181" fontId="36" fillId="0" borderId="13" xfId="0" applyNumberFormat="1" applyFont="1" applyFill="1" applyBorder="1" applyAlignment="1">
      <alignment horizontal="justify" wrapText="1"/>
    </xf>
    <xf numFmtId="181" fontId="36" fillId="0" borderId="15" xfId="0" applyNumberFormat="1" applyFont="1" applyFill="1" applyBorder="1" applyAlignment="1">
      <alignment horizontal="justify" wrapText="1"/>
    </xf>
    <xf numFmtId="181" fontId="18" fillId="0" borderId="10" xfId="0" applyNumberFormat="1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181" fontId="10" fillId="0" borderId="0" xfId="0" applyNumberFormat="1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 wrapText="1"/>
    </xf>
    <xf numFmtId="181" fontId="12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1" fontId="36" fillId="0" borderId="13" xfId="0" applyNumberFormat="1" applyFont="1" applyFill="1" applyBorder="1" applyAlignment="1">
      <alignment horizontal="justify" vertical="top" wrapText="1"/>
    </xf>
    <xf numFmtId="181" fontId="36" fillId="0" borderId="15" xfId="0" applyNumberFormat="1" applyFont="1" applyFill="1" applyBorder="1" applyAlignment="1">
      <alignment horizontal="justify" vertical="top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0" fontId="10" fillId="0" borderId="15" xfId="0" applyFont="1" applyBorder="1" applyAlignment="1">
      <alignment horizontal="left" vertical="top" wrapText="1"/>
    </xf>
    <xf numFmtId="181" fontId="9" fillId="0" borderId="13" xfId="0" applyNumberFormat="1" applyFont="1" applyFill="1" applyBorder="1" applyAlignment="1">
      <alignment horizontal="center" vertical="justify" wrapText="1"/>
    </xf>
    <xf numFmtId="181" fontId="9" fillId="0" borderId="14" xfId="0" applyNumberFormat="1" applyFont="1" applyFill="1" applyBorder="1" applyAlignment="1">
      <alignment horizontal="center" vertical="justify" wrapText="1"/>
    </xf>
    <xf numFmtId="181" fontId="9" fillId="0" borderId="15" xfId="0" applyNumberFormat="1" applyFont="1" applyFill="1" applyBorder="1" applyAlignment="1">
      <alignment horizontal="center" vertical="justify" wrapText="1"/>
    </xf>
    <xf numFmtId="0" fontId="17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/>
    </xf>
    <xf numFmtId="0" fontId="14" fillId="0" borderId="0" xfId="0" applyFont="1" applyFill="1" applyAlignment="1">
      <alignment horizontal="justify"/>
    </xf>
    <xf numFmtId="181" fontId="12" fillId="0" borderId="0" xfId="0" applyNumberFormat="1" applyFont="1" applyFill="1" applyBorder="1" applyAlignment="1">
      <alignment horizontal="justify" vertical="top" wrapText="1"/>
    </xf>
    <xf numFmtId="181" fontId="10" fillId="0" borderId="20" xfId="0" applyNumberFormat="1" applyFont="1" applyFill="1" applyBorder="1" applyAlignment="1">
      <alignment horizontal="justify" vertical="top" wrapText="1"/>
    </xf>
    <xf numFmtId="181" fontId="10" fillId="0" borderId="10" xfId="0" applyNumberFormat="1" applyFont="1" applyFill="1" applyBorder="1" applyAlignment="1">
      <alignment horizontal="left" vertical="top" wrapText="1"/>
    </xf>
    <xf numFmtId="181" fontId="10" fillId="0" borderId="10" xfId="0" applyNumberFormat="1" applyFont="1" applyFill="1" applyBorder="1" applyAlignment="1">
      <alignment horizontal="center" vertical="justify" wrapText="1"/>
    </xf>
    <xf numFmtId="3" fontId="10" fillId="0" borderId="10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181" fontId="10" fillId="0" borderId="21" xfId="0" applyNumberFormat="1" applyFont="1" applyFill="1" applyBorder="1" applyAlignment="1">
      <alignment horizontal="justify" vertical="top" wrapText="1"/>
    </xf>
    <xf numFmtId="181" fontId="10" fillId="0" borderId="19" xfId="0" applyNumberFormat="1" applyFont="1" applyFill="1" applyBorder="1" applyAlignment="1">
      <alignment horizontal="justify" vertical="top" wrapText="1"/>
    </xf>
    <xf numFmtId="181" fontId="10" fillId="0" borderId="15" xfId="0" applyNumberFormat="1" applyFont="1" applyFill="1" applyBorder="1" applyAlignment="1">
      <alignment horizontal="center" vertical="top" wrapText="1"/>
    </xf>
    <xf numFmtId="181" fontId="10" fillId="0" borderId="12" xfId="0" applyNumberFormat="1" applyFont="1" applyFill="1" applyBorder="1" applyAlignment="1">
      <alignment horizontal="center" vertical="justify" wrapText="1"/>
    </xf>
    <xf numFmtId="181" fontId="10" fillId="0" borderId="11" xfId="0" applyNumberFormat="1" applyFont="1" applyFill="1" applyBorder="1" applyAlignment="1">
      <alignment horizontal="center" vertical="justify" wrapText="1"/>
    </xf>
    <xf numFmtId="181" fontId="10" fillId="0" borderId="22" xfId="0" applyNumberFormat="1" applyFont="1" applyFill="1" applyBorder="1" applyAlignment="1">
      <alignment horizontal="justify" vertical="top" wrapText="1"/>
    </xf>
    <xf numFmtId="181" fontId="10" fillId="0" borderId="13" xfId="0" applyNumberFormat="1" applyFont="1" applyFill="1" applyBorder="1" applyAlignment="1">
      <alignment horizontal="center" vertical="top" wrapText="1"/>
    </xf>
    <xf numFmtId="181" fontId="10" fillId="0" borderId="14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justify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81" fontId="10" fillId="0" borderId="10" xfId="0" applyNumberFormat="1" applyFont="1" applyFill="1" applyBorder="1" applyAlignment="1">
      <alignment horizontal="justify" vertical="center" wrapText="1"/>
    </xf>
    <xf numFmtId="181" fontId="10" fillId="0" borderId="13" xfId="0" applyNumberFormat="1" applyFont="1" applyFill="1" applyBorder="1" applyAlignment="1">
      <alignment horizontal="justify" vertical="center" wrapText="1"/>
    </xf>
    <xf numFmtId="181" fontId="10" fillId="0" borderId="15" xfId="0" applyNumberFormat="1" applyFont="1" applyFill="1" applyBorder="1" applyAlignment="1">
      <alignment horizontal="justify" vertical="center" wrapText="1"/>
    </xf>
    <xf numFmtId="181" fontId="10" fillId="0" borderId="16" xfId="0" applyNumberFormat="1" applyFont="1" applyFill="1" applyBorder="1" applyAlignment="1">
      <alignment horizontal="justify" vertical="top" wrapText="1"/>
    </xf>
    <xf numFmtId="181" fontId="10" fillId="0" borderId="18" xfId="0" applyNumberFormat="1" applyFont="1" applyFill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justify" vertical="top" wrapText="1"/>
    </xf>
    <xf numFmtId="181" fontId="9" fillId="0" borderId="15" xfId="0" applyNumberFormat="1" applyFont="1" applyFill="1" applyBorder="1" applyAlignment="1">
      <alignment horizontal="justify" vertical="top" wrapText="1"/>
    </xf>
    <xf numFmtId="181" fontId="9" fillId="0" borderId="11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81" fontId="10" fillId="0" borderId="12" xfId="0" applyNumberFormat="1" applyFont="1" applyFill="1" applyBorder="1" applyAlignment="1">
      <alignment horizontal="center" vertical="top" wrapText="1"/>
    </xf>
    <xf numFmtId="181" fontId="10" fillId="0" borderId="11" xfId="0" applyNumberFormat="1" applyFont="1" applyFill="1" applyBorder="1" applyAlignment="1">
      <alignment horizontal="center" vertical="top" wrapText="1"/>
    </xf>
    <xf numFmtId="181" fontId="9" fillId="0" borderId="13" xfId="0" applyNumberFormat="1" applyFont="1" applyFill="1" applyBorder="1" applyAlignment="1">
      <alignment horizontal="left" vertical="top" wrapText="1"/>
    </xf>
    <xf numFmtId="181" fontId="9" fillId="0" borderId="15" xfId="0" applyNumberFormat="1" applyFont="1" applyFill="1" applyBorder="1" applyAlignment="1">
      <alignment horizontal="left" vertical="top" wrapText="1"/>
    </xf>
    <xf numFmtId="181" fontId="10" fillId="0" borderId="13" xfId="0" applyNumberFormat="1" applyFont="1" applyFill="1" applyBorder="1" applyAlignment="1">
      <alignment horizontal="justify" vertical="top" wrapText="1"/>
    </xf>
    <xf numFmtId="181" fontId="10" fillId="0" borderId="15" xfId="0" applyNumberFormat="1" applyFont="1" applyFill="1" applyBorder="1" applyAlignment="1">
      <alignment horizontal="justify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left" vertical="top" wrapText="1"/>
    </xf>
    <xf numFmtId="181" fontId="9" fillId="0" borderId="13" xfId="0" applyNumberFormat="1" applyFont="1" applyFill="1" applyBorder="1" applyAlignment="1">
      <alignment horizontal="center" vertical="top" wrapText="1"/>
    </xf>
    <xf numFmtId="181" fontId="9" fillId="0" borderId="14" xfId="0" applyNumberFormat="1" applyFont="1" applyFill="1" applyBorder="1" applyAlignment="1">
      <alignment horizontal="center" vertical="top" wrapText="1"/>
    </xf>
    <xf numFmtId="181" fontId="9" fillId="0" borderId="15" xfId="0" applyNumberFormat="1" applyFont="1" applyFill="1" applyBorder="1" applyAlignment="1">
      <alignment horizontal="center" vertical="top" wrapText="1"/>
    </xf>
    <xf numFmtId="181" fontId="10" fillId="0" borderId="10" xfId="0" applyNumberFormat="1" applyFont="1" applyFill="1" applyBorder="1" applyAlignment="1">
      <alignment horizontal="justify" vertical="top" wrapText="1"/>
    </xf>
    <xf numFmtId="181" fontId="9" fillId="0" borderId="13" xfId="0" applyNumberFormat="1" applyFont="1" applyFill="1" applyBorder="1" applyAlignment="1">
      <alignment horizontal="left"/>
    </xf>
    <xf numFmtId="181" fontId="9" fillId="0" borderId="15" xfId="0" applyNumberFormat="1" applyFont="1" applyFill="1" applyBorder="1" applyAlignment="1">
      <alignment horizontal="left"/>
    </xf>
    <xf numFmtId="181" fontId="10" fillId="0" borderId="10" xfId="0" applyNumberFormat="1" applyFont="1" applyFill="1" applyBorder="1" applyAlignment="1">
      <alignment horizontal="center" vertical="top" wrapText="1"/>
    </xf>
    <xf numFmtId="181" fontId="15" fillId="0" borderId="13" xfId="0" applyNumberFormat="1" applyFont="1" applyFill="1" applyBorder="1" applyAlignment="1">
      <alignment horizontal="justify" vertical="top" wrapText="1"/>
    </xf>
    <xf numFmtId="181" fontId="15" fillId="0" borderId="15" xfId="0" applyNumberFormat="1" applyFont="1" applyFill="1" applyBorder="1" applyAlignment="1">
      <alignment horizontal="justify" vertical="top" wrapText="1"/>
    </xf>
    <xf numFmtId="181" fontId="16" fillId="0" borderId="13" xfId="0" applyNumberFormat="1" applyFont="1" applyFill="1" applyBorder="1" applyAlignment="1">
      <alignment horizontal="justify" vertical="top" wrapText="1"/>
    </xf>
    <xf numFmtId="181" fontId="16" fillId="0" borderId="15" xfId="0" applyNumberFormat="1" applyFont="1" applyFill="1" applyBorder="1" applyAlignment="1">
      <alignment horizontal="justify" vertical="top" wrapText="1"/>
    </xf>
    <xf numFmtId="181" fontId="9" fillId="0" borderId="10" xfId="0" applyNumberFormat="1" applyFont="1" applyFill="1" applyBorder="1" applyAlignment="1">
      <alignment horizontal="center" vertical="top" wrapText="1"/>
    </xf>
    <xf numFmtId="4" fontId="38" fillId="0" borderId="13" xfId="0" applyNumberFormat="1" applyFont="1" applyFill="1" applyBorder="1" applyAlignment="1">
      <alignment horizontal="left" wrapText="1"/>
    </xf>
    <xf numFmtId="4" fontId="38" fillId="0" borderId="15" xfId="0" applyNumberFormat="1" applyFont="1" applyFill="1" applyBorder="1" applyAlignment="1">
      <alignment horizontal="left" wrapText="1"/>
    </xf>
    <xf numFmtId="181" fontId="38" fillId="0" borderId="13" xfId="0" applyNumberFormat="1" applyFont="1" applyFill="1" applyBorder="1" applyAlignment="1">
      <alignment horizontal="center" vertical="top" wrapText="1"/>
    </xf>
    <xf numFmtId="181" fontId="38" fillId="0" borderId="14" xfId="0" applyNumberFormat="1" applyFont="1" applyFill="1" applyBorder="1" applyAlignment="1">
      <alignment horizontal="center" vertical="top" wrapText="1"/>
    </xf>
    <xf numFmtId="181" fontId="38" fillId="0" borderId="15" xfId="0" applyNumberFormat="1" applyFont="1" applyFill="1" applyBorder="1" applyAlignment="1">
      <alignment horizontal="center" vertical="top" wrapText="1"/>
    </xf>
    <xf numFmtId="181" fontId="37" fillId="0" borderId="13" xfId="0" applyNumberFormat="1" applyFont="1" applyFill="1" applyBorder="1" applyAlignment="1">
      <alignment horizontal="center" vertical="top" wrapText="1"/>
    </xf>
    <xf numFmtId="181" fontId="37" fillId="0" borderId="14" xfId="0" applyNumberFormat="1" applyFont="1" applyFill="1" applyBorder="1" applyAlignment="1">
      <alignment horizontal="center" vertical="top" wrapText="1"/>
    </xf>
    <xf numFmtId="181" fontId="37" fillId="0" borderId="15" xfId="0" applyNumberFormat="1" applyFont="1" applyFill="1" applyBorder="1" applyAlignment="1">
      <alignment horizontal="center" vertical="top" wrapText="1"/>
    </xf>
    <xf numFmtId="4" fontId="36" fillId="0" borderId="13" xfId="0" applyNumberFormat="1" applyFont="1" applyFill="1" applyBorder="1" applyAlignment="1">
      <alignment horizontal="left" wrapText="1"/>
    </xf>
    <xf numFmtId="4" fontId="36" fillId="0" borderId="15" xfId="0" applyNumberFormat="1" applyFont="1" applyFill="1" applyBorder="1" applyAlignment="1">
      <alignment horizontal="left" wrapText="1"/>
    </xf>
    <xf numFmtId="4" fontId="38" fillId="0" borderId="13" xfId="0" applyNumberFormat="1" applyFont="1" applyFill="1" applyBorder="1" applyAlignment="1">
      <alignment horizontal="center" wrapText="1"/>
    </xf>
    <xf numFmtId="4" fontId="38" fillId="0" borderId="14" xfId="0" applyNumberFormat="1" applyFont="1" applyFill="1" applyBorder="1" applyAlignment="1">
      <alignment horizontal="center" wrapText="1"/>
    </xf>
    <xf numFmtId="4" fontId="38" fillId="0" borderId="15" xfId="0" applyNumberFormat="1" applyFont="1" applyFill="1" applyBorder="1" applyAlignment="1">
      <alignment horizontal="center" wrapText="1"/>
    </xf>
    <xf numFmtId="181" fontId="37" fillId="0" borderId="13" xfId="0" applyNumberFormat="1" applyFont="1" applyFill="1" applyBorder="1" applyAlignment="1">
      <alignment horizontal="justify" vertical="top" wrapText="1"/>
    </xf>
    <xf numFmtId="181" fontId="37" fillId="0" borderId="15" xfId="0" applyNumberFormat="1" applyFont="1" applyFill="1" applyBorder="1" applyAlignment="1">
      <alignment horizontal="justify" vertical="top" wrapText="1"/>
    </xf>
    <xf numFmtId="181" fontId="37" fillId="0" borderId="16" xfId="0" applyNumberFormat="1" applyFont="1" applyFill="1" applyBorder="1" applyAlignment="1">
      <alignment horizontal="center" vertical="top" wrapText="1"/>
    </xf>
    <xf numFmtId="181" fontId="37" fillId="0" borderId="17" xfId="0" applyNumberFormat="1" applyFont="1" applyFill="1" applyBorder="1" applyAlignment="1">
      <alignment horizontal="center" vertical="top" wrapText="1"/>
    </xf>
    <xf numFmtId="181" fontId="37" fillId="0" borderId="18" xfId="0" applyNumberFormat="1" applyFont="1" applyFill="1" applyBorder="1" applyAlignment="1">
      <alignment horizontal="center" vertical="top" wrapText="1"/>
    </xf>
    <xf numFmtId="181" fontId="37" fillId="0" borderId="19" xfId="0" applyNumberFormat="1" applyFont="1" applyFill="1" applyBorder="1" applyAlignment="1">
      <alignment horizontal="center" vertical="top" wrapText="1"/>
    </xf>
    <xf numFmtId="181" fontId="37" fillId="0" borderId="24" xfId="0" applyNumberFormat="1" applyFont="1" applyFill="1" applyBorder="1" applyAlignment="1">
      <alignment horizontal="center" vertical="top" wrapText="1"/>
    </xf>
    <xf numFmtId="181" fontId="37" fillId="0" borderId="20" xfId="0" applyNumberFormat="1" applyFont="1" applyFill="1" applyBorder="1" applyAlignment="1">
      <alignment horizontal="center" vertical="top" wrapText="1"/>
    </xf>
    <xf numFmtId="181" fontId="36" fillId="0" borderId="13" xfId="0" applyNumberFormat="1" applyFont="1" applyFill="1" applyBorder="1" applyAlignment="1">
      <alignment horizontal="center" vertical="top" wrapText="1"/>
    </xf>
    <xf numFmtId="181" fontId="36" fillId="0" borderId="14" xfId="0" applyNumberFormat="1" applyFont="1" applyFill="1" applyBorder="1" applyAlignment="1">
      <alignment horizontal="center" vertical="top" wrapText="1"/>
    </xf>
    <xf numFmtId="181" fontId="36" fillId="0" borderId="15" xfId="0" applyNumberFormat="1" applyFont="1" applyFill="1" applyBorder="1" applyAlignment="1">
      <alignment horizontal="center" vertical="top" wrapText="1"/>
    </xf>
    <xf numFmtId="181" fontId="37" fillId="0" borderId="13" xfId="0" applyNumberFormat="1" applyFont="1" applyFill="1" applyBorder="1" applyAlignment="1">
      <alignment horizontal="center" wrapText="1"/>
    </xf>
    <xf numFmtId="181" fontId="37" fillId="0" borderId="14" xfId="0" applyNumberFormat="1" applyFont="1" applyFill="1" applyBorder="1" applyAlignment="1">
      <alignment horizontal="center" wrapText="1"/>
    </xf>
    <xf numFmtId="181" fontId="37" fillId="0" borderId="15" xfId="0" applyNumberFormat="1" applyFont="1" applyFill="1" applyBorder="1" applyAlignment="1">
      <alignment horizontal="center" wrapText="1"/>
    </xf>
    <xf numFmtId="181" fontId="39" fillId="0" borderId="13" xfId="0" applyNumberFormat="1" applyFont="1" applyFill="1" applyBorder="1" applyAlignment="1">
      <alignment horizontal="center" vertical="top" wrapText="1"/>
    </xf>
    <xf numFmtId="181" fontId="39" fillId="0" borderId="14" xfId="0" applyNumberFormat="1" applyFont="1" applyFill="1" applyBorder="1" applyAlignment="1">
      <alignment horizontal="center" vertical="top" wrapText="1"/>
    </xf>
    <xf numFmtId="181" fontId="39" fillId="0" borderId="15" xfId="0" applyNumberFormat="1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justify"/>
    </xf>
    <xf numFmtId="0" fontId="37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justify"/>
    </xf>
    <xf numFmtId="0" fontId="39" fillId="0" borderId="0" xfId="0" applyFont="1" applyFill="1" applyBorder="1" applyAlignment="1">
      <alignment horizontal="justify" wrapText="1"/>
    </xf>
    <xf numFmtId="0" fontId="36" fillId="0" borderId="0" xfId="0" applyFont="1" applyFill="1" applyAlignment="1">
      <alignment horizontal="left" wrapText="1"/>
    </xf>
    <xf numFmtId="181" fontId="37" fillId="0" borderId="13" xfId="0" applyNumberFormat="1" applyFont="1" applyFill="1" applyBorder="1" applyAlignment="1">
      <alignment horizontal="left" vertical="top" wrapText="1"/>
    </xf>
    <xf numFmtId="181" fontId="37" fillId="0" borderId="15" xfId="0" applyNumberFormat="1" applyFont="1" applyFill="1" applyBorder="1" applyAlignment="1">
      <alignment horizontal="left" vertical="top" wrapText="1"/>
    </xf>
    <xf numFmtId="181" fontId="36" fillId="0" borderId="0" xfId="0" applyNumberFormat="1" applyFont="1" applyFill="1" applyBorder="1" applyAlignment="1">
      <alignment horizontal="justify" vertical="top" wrapText="1"/>
    </xf>
    <xf numFmtId="181" fontId="38" fillId="0" borderId="0" xfId="0" applyNumberFormat="1" applyFont="1" applyFill="1" applyBorder="1" applyAlignment="1">
      <alignment horizontal="left" vertical="top" wrapText="1"/>
    </xf>
    <xf numFmtId="181" fontId="36" fillId="0" borderId="0" xfId="0" applyNumberFormat="1" applyFont="1" applyFill="1" applyBorder="1" applyAlignment="1">
      <alignment horizontal="left" vertical="top" wrapText="1"/>
    </xf>
    <xf numFmtId="181" fontId="38" fillId="0" borderId="0" xfId="0" applyNumberFormat="1" applyFont="1" applyFill="1" applyBorder="1" applyAlignment="1">
      <alignment horizontal="justify" wrapText="1"/>
    </xf>
    <xf numFmtId="0" fontId="39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justify" wrapText="1"/>
    </xf>
    <xf numFmtId="181" fontId="36" fillId="0" borderId="12" xfId="0" applyNumberFormat="1" applyFont="1" applyFill="1" applyBorder="1" applyAlignment="1">
      <alignment horizontal="center" vertical="justify" wrapText="1"/>
    </xf>
    <xf numFmtId="181" fontId="36" fillId="0" borderId="11" xfId="0" applyNumberFormat="1" applyFont="1" applyFill="1" applyBorder="1" applyAlignment="1">
      <alignment horizontal="center" vertical="justify" wrapText="1"/>
    </xf>
    <xf numFmtId="181" fontId="36" fillId="0" borderId="16" xfId="0" applyNumberFormat="1" applyFont="1" applyFill="1" applyBorder="1" applyAlignment="1">
      <alignment horizontal="justify" vertical="top" wrapText="1"/>
    </xf>
    <xf numFmtId="181" fontId="36" fillId="0" borderId="18" xfId="0" applyNumberFormat="1" applyFont="1" applyFill="1" applyBorder="1" applyAlignment="1">
      <alignment horizontal="justify" vertical="top" wrapText="1"/>
    </xf>
    <xf numFmtId="181" fontId="36" fillId="0" borderId="19" xfId="0" applyNumberFormat="1" applyFont="1" applyFill="1" applyBorder="1" applyAlignment="1">
      <alignment horizontal="justify" vertical="top" wrapText="1"/>
    </xf>
    <xf numFmtId="181" fontId="36" fillId="0" borderId="20" xfId="0" applyNumberFormat="1" applyFont="1" applyFill="1" applyBorder="1" applyAlignment="1">
      <alignment horizontal="justify" vertical="top" wrapText="1"/>
    </xf>
    <xf numFmtId="3" fontId="36" fillId="0" borderId="12" xfId="0" applyNumberFormat="1" applyFont="1" applyFill="1" applyBorder="1" applyAlignment="1">
      <alignment horizontal="center" vertical="top"/>
    </xf>
    <xf numFmtId="3" fontId="36" fillId="0" borderId="11" xfId="0" applyNumberFormat="1" applyFont="1" applyFill="1" applyBorder="1" applyAlignment="1">
      <alignment horizontal="center" vertical="top"/>
    </xf>
    <xf numFmtId="181" fontId="36" fillId="0" borderId="12" xfId="0" applyNumberFormat="1" applyFont="1" applyFill="1" applyBorder="1" applyAlignment="1">
      <alignment horizontal="center" vertical="top" wrapText="1"/>
    </xf>
    <xf numFmtId="181" fontId="36" fillId="0" borderId="11" xfId="0" applyNumberFormat="1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4" fontId="38" fillId="0" borderId="13" xfId="0" applyNumberFormat="1" applyFont="1" applyFill="1" applyBorder="1" applyAlignment="1">
      <alignment horizontal="justify" wrapText="1"/>
    </xf>
    <xf numFmtId="4" fontId="38" fillId="0" borderId="15" xfId="0" applyNumberFormat="1" applyFont="1" applyFill="1" applyBorder="1" applyAlignment="1">
      <alignment horizontal="justify" wrapText="1"/>
    </xf>
    <xf numFmtId="0" fontId="36" fillId="0" borderId="0" xfId="0" applyNumberFormat="1" applyFont="1" applyFill="1" applyAlignment="1">
      <alignment horizontal="justify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left" wrapText="1"/>
    </xf>
    <xf numFmtId="4" fontId="12" fillId="0" borderId="15" xfId="0" applyNumberFormat="1" applyFont="1" applyFill="1" applyBorder="1" applyAlignment="1">
      <alignment horizontal="left" wrapText="1"/>
    </xf>
    <xf numFmtId="49" fontId="36" fillId="0" borderId="12" xfId="0" applyNumberFormat="1" applyFont="1" applyFill="1" applyBorder="1" applyAlignment="1">
      <alignment horizontal="center" vertical="top" wrapText="1"/>
    </xf>
    <xf numFmtId="49" fontId="36" fillId="0" borderId="11" xfId="0" applyNumberFormat="1" applyFont="1" applyFill="1" applyBorder="1" applyAlignment="1">
      <alignment horizontal="center" vertical="top" wrapText="1"/>
    </xf>
    <xf numFmtId="181" fontId="36" fillId="0" borderId="16" xfId="0" applyNumberFormat="1" applyFont="1" applyFill="1" applyBorder="1" applyAlignment="1">
      <alignment horizontal="center" vertical="top" wrapText="1"/>
    </xf>
    <xf numFmtId="181" fontId="36" fillId="0" borderId="17" xfId="0" applyNumberFormat="1" applyFont="1" applyFill="1" applyBorder="1" applyAlignment="1">
      <alignment horizontal="center" vertical="top" wrapText="1"/>
    </xf>
    <xf numFmtId="181" fontId="36" fillId="0" borderId="18" xfId="0" applyNumberFormat="1" applyFont="1" applyFill="1" applyBorder="1" applyAlignment="1">
      <alignment horizontal="center" vertical="top" wrapText="1"/>
    </xf>
    <xf numFmtId="181" fontId="36" fillId="0" borderId="19" xfId="0" applyNumberFormat="1" applyFont="1" applyFill="1" applyBorder="1" applyAlignment="1">
      <alignment horizontal="center" vertical="top" wrapText="1"/>
    </xf>
    <xf numFmtId="181" fontId="36" fillId="0" borderId="24" xfId="0" applyNumberFormat="1" applyFont="1" applyFill="1" applyBorder="1" applyAlignment="1">
      <alignment horizontal="center" vertical="top" wrapText="1"/>
    </xf>
    <xf numFmtId="181" fontId="36" fillId="0" borderId="2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4"/>
  <sheetViews>
    <sheetView view="pageBreakPreview" zoomScale="35" zoomScaleNormal="75" zoomScaleSheetLayoutView="35" zoomScalePageLayoutView="0" workbookViewId="0" topLeftCell="A1">
      <pane xSplit="4" ySplit="7" topLeftCell="F9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F98" sqref="F98:G99"/>
    </sheetView>
  </sheetViews>
  <sheetFormatPr defaultColWidth="9.00390625" defaultRowHeight="12.75"/>
  <cols>
    <col min="1" max="1" width="19.625" style="8" customWidth="1"/>
    <col min="2" max="2" width="17.00390625" style="6" customWidth="1"/>
    <col min="3" max="3" width="122.875" style="9" customWidth="1"/>
    <col min="4" max="4" width="8.25390625" style="10" hidden="1" customWidth="1"/>
    <col min="5" max="5" width="33.25390625" style="6" customWidth="1"/>
    <col min="6" max="6" width="35.125" style="6" customWidth="1"/>
    <col min="7" max="7" width="36.625" style="6" customWidth="1"/>
    <col min="8" max="8" width="27.375" style="6" hidden="1" customWidth="1"/>
    <col min="9" max="9" width="5.25390625" style="6" hidden="1" customWidth="1"/>
    <col min="10" max="10" width="1.875" style="6" hidden="1" customWidth="1"/>
    <col min="11" max="11" width="33.125" style="6" customWidth="1"/>
    <col min="12" max="12" width="41.00390625" style="6" customWidth="1"/>
    <col min="13" max="13" width="74.875" style="6" customWidth="1"/>
    <col min="14" max="14" width="1.00390625" style="6" hidden="1" customWidth="1"/>
    <col min="15" max="17" width="9.125" style="6" hidden="1" customWidth="1"/>
    <col min="18" max="18" width="10.00390625" style="6" customWidth="1"/>
    <col min="19" max="19" width="9.125" style="6" customWidth="1"/>
    <col min="20" max="20" width="12.25390625" style="6" bestFit="1" customWidth="1"/>
    <col min="21" max="21" width="23.375" style="6" customWidth="1"/>
    <col min="22" max="22" width="21.00390625" style="6" bestFit="1" customWidth="1"/>
    <col min="23" max="23" width="23.625" style="6" customWidth="1"/>
    <col min="24" max="24" width="23.875" style="6" bestFit="1" customWidth="1"/>
    <col min="25" max="25" width="24.125" style="6" customWidth="1"/>
    <col min="26" max="26" width="9.125" style="6" customWidth="1"/>
    <col min="27" max="27" width="21.375" style="6" bestFit="1" customWidth="1"/>
    <col min="28" max="28" width="20.125" style="6" customWidth="1"/>
    <col min="29" max="29" width="18.875" style="6" customWidth="1"/>
    <col min="30" max="33" width="9.125" style="6" customWidth="1"/>
    <col min="34" max="34" width="8.125" style="6" customWidth="1"/>
    <col min="35" max="16384" width="9.125" style="6" customWidth="1"/>
  </cols>
  <sheetData>
    <row r="1" spans="1:13" ht="133.5" customHeight="1">
      <c r="A1" s="219" t="s">
        <v>197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2" ht="6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7"/>
    </row>
    <row r="3" ht="33" customHeight="1" hidden="1">
      <c r="K3" s="6" t="s">
        <v>60</v>
      </c>
    </row>
    <row r="4" spans="1:13" ht="32.25" customHeight="1">
      <c r="A4" s="227" t="s">
        <v>61</v>
      </c>
      <c r="B4" s="227" t="s">
        <v>62</v>
      </c>
      <c r="C4" s="227"/>
      <c r="D4" s="227" t="s">
        <v>103</v>
      </c>
      <c r="E4" s="227" t="s">
        <v>39</v>
      </c>
      <c r="F4" s="227" t="s">
        <v>92</v>
      </c>
      <c r="G4" s="225" t="s">
        <v>101</v>
      </c>
      <c r="H4" s="227" t="s">
        <v>104</v>
      </c>
      <c r="I4" s="227" t="s">
        <v>201</v>
      </c>
      <c r="J4" s="227"/>
      <c r="K4" s="227"/>
      <c r="L4" s="227" t="s">
        <v>203</v>
      </c>
      <c r="M4" s="227" t="s">
        <v>202</v>
      </c>
    </row>
    <row r="5" spans="1:13" ht="32.25" customHeight="1">
      <c r="A5" s="227"/>
      <c r="B5" s="227"/>
      <c r="C5" s="227"/>
      <c r="D5" s="227"/>
      <c r="E5" s="227"/>
      <c r="F5" s="227"/>
      <c r="G5" s="212"/>
      <c r="H5" s="227"/>
      <c r="I5" s="227"/>
      <c r="J5" s="227"/>
      <c r="K5" s="227"/>
      <c r="L5" s="227"/>
      <c r="M5" s="227"/>
    </row>
    <row r="6" spans="1:13" ht="32.25" customHeight="1">
      <c r="A6" s="227"/>
      <c r="B6" s="227"/>
      <c r="C6" s="227"/>
      <c r="D6" s="227"/>
      <c r="E6" s="227"/>
      <c r="F6" s="227"/>
      <c r="G6" s="212"/>
      <c r="H6" s="227"/>
      <c r="I6" s="227"/>
      <c r="J6" s="227"/>
      <c r="K6" s="227"/>
      <c r="L6" s="227"/>
      <c r="M6" s="227"/>
    </row>
    <row r="7" spans="1:24" ht="100.5" customHeight="1">
      <c r="A7" s="227"/>
      <c r="B7" s="227"/>
      <c r="C7" s="227"/>
      <c r="D7" s="227"/>
      <c r="E7" s="227"/>
      <c r="F7" s="227"/>
      <c r="G7" s="226"/>
      <c r="H7" s="227"/>
      <c r="I7" s="227"/>
      <c r="J7" s="227"/>
      <c r="K7" s="227"/>
      <c r="L7" s="227"/>
      <c r="M7" s="227"/>
      <c r="V7" s="11"/>
      <c r="W7" s="11"/>
      <c r="X7" s="11"/>
    </row>
    <row r="8" spans="1:24" ht="51.75" customHeight="1">
      <c r="A8" s="12">
        <v>1</v>
      </c>
      <c r="B8" s="224">
        <v>2</v>
      </c>
      <c r="C8" s="224"/>
      <c r="D8" s="12">
        <v>3</v>
      </c>
      <c r="E8" s="12">
        <v>4</v>
      </c>
      <c r="F8" s="12">
        <v>5</v>
      </c>
      <c r="G8" s="12"/>
      <c r="H8" s="12">
        <v>6</v>
      </c>
      <c r="I8" s="224">
        <v>7</v>
      </c>
      <c r="J8" s="224"/>
      <c r="K8" s="224"/>
      <c r="L8" s="12"/>
      <c r="M8" s="13">
        <v>8</v>
      </c>
      <c r="X8" s="11"/>
    </row>
    <row r="9" spans="1:24" ht="60" customHeight="1">
      <c r="A9" s="213" t="s">
        <v>63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X9" s="11"/>
    </row>
    <row r="10" spans="1:27" ht="188.25" customHeight="1">
      <c r="A10" s="4" t="s">
        <v>64</v>
      </c>
      <c r="B10" s="246" t="s">
        <v>137</v>
      </c>
      <c r="C10" s="246"/>
      <c r="D10" s="3">
        <v>3215.4</v>
      </c>
      <c r="E10" s="3">
        <v>8060.3</v>
      </c>
      <c r="F10" s="4">
        <v>6957.2</v>
      </c>
      <c r="G10" s="14">
        <v>6957.2</v>
      </c>
      <c r="H10" s="4">
        <f>G10</f>
        <v>6957.2</v>
      </c>
      <c r="I10" s="15" t="e">
        <f>H10/#REF!*100</f>
        <v>#REF!</v>
      </c>
      <c r="J10" s="15"/>
      <c r="K10" s="4">
        <f>G10/F10*100</f>
        <v>100</v>
      </c>
      <c r="L10" s="4">
        <f>F10-G10</f>
        <v>0</v>
      </c>
      <c r="M10" s="16"/>
      <c r="S10" s="6" t="s">
        <v>96</v>
      </c>
      <c r="T10" s="17"/>
      <c r="X10" s="11"/>
      <c r="AA10" s="18" t="e">
        <f>M10+M11+M16+M17+M20+M21+M24+M26+M27+M28+M29+M30+M31+M32+M36+M37+M50+M103</f>
        <v>#VALUE!</v>
      </c>
    </row>
    <row r="11" spans="1:24" ht="108" customHeight="1">
      <c r="A11" s="4" t="s">
        <v>65</v>
      </c>
      <c r="B11" s="246" t="s">
        <v>139</v>
      </c>
      <c r="C11" s="246"/>
      <c r="D11" s="3">
        <v>16</v>
      </c>
      <c r="E11" s="3">
        <f>E12+E13+E14+E15</f>
        <v>26.5</v>
      </c>
      <c r="F11" s="3">
        <f>F12+F13+F14+F15</f>
        <v>21.5</v>
      </c>
      <c r="G11" s="3">
        <f>G12+G13+G14+G15</f>
        <v>21.5</v>
      </c>
      <c r="H11" s="3">
        <f>H12+H13+H14+H15</f>
        <v>21.5</v>
      </c>
      <c r="I11" s="15" t="e">
        <f>H11/#REF!*100</f>
        <v>#REF!</v>
      </c>
      <c r="J11" s="15"/>
      <c r="K11" s="4">
        <f aca="true" t="shared" si="0" ref="K11:K43">G11/F11*100</f>
        <v>100</v>
      </c>
      <c r="L11" s="4">
        <f aca="true" t="shared" si="1" ref="L11:L63">F11-G11</f>
        <v>0</v>
      </c>
      <c r="M11" s="19"/>
      <c r="T11" s="20">
        <f>H11+H17+H18+H19+H20+H28+H29</f>
        <v>720.8</v>
      </c>
      <c r="U11" s="20">
        <f>H11+H17+H18+H19+H20+H28+H29</f>
        <v>720.8</v>
      </c>
      <c r="X11" s="11"/>
    </row>
    <row r="12" spans="1:24" ht="96.75" customHeight="1">
      <c r="A12" s="21" t="s">
        <v>138</v>
      </c>
      <c r="B12" s="234" t="s">
        <v>141</v>
      </c>
      <c r="C12" s="235"/>
      <c r="D12" s="3"/>
      <c r="E12" s="3">
        <v>10.5</v>
      </c>
      <c r="F12" s="4">
        <v>10.5</v>
      </c>
      <c r="G12" s="14">
        <v>10.5</v>
      </c>
      <c r="H12" s="4">
        <f aca="true" t="shared" si="2" ref="H12:H37">G12</f>
        <v>10.5</v>
      </c>
      <c r="I12" s="15"/>
      <c r="J12" s="15"/>
      <c r="K12" s="4">
        <f t="shared" si="0"/>
        <v>100</v>
      </c>
      <c r="L12" s="4">
        <f t="shared" si="1"/>
        <v>0</v>
      </c>
      <c r="M12" s="16"/>
      <c r="T12" s="20"/>
      <c r="U12" s="20"/>
      <c r="X12" s="11"/>
    </row>
    <row r="13" spans="1:24" ht="143.25" customHeight="1">
      <c r="A13" s="21" t="s">
        <v>144</v>
      </c>
      <c r="B13" s="234" t="s">
        <v>140</v>
      </c>
      <c r="C13" s="235"/>
      <c r="D13" s="3"/>
      <c r="E13" s="3">
        <v>5</v>
      </c>
      <c r="F13" s="4">
        <v>5</v>
      </c>
      <c r="G13" s="14">
        <v>5</v>
      </c>
      <c r="H13" s="4">
        <f t="shared" si="2"/>
        <v>5</v>
      </c>
      <c r="I13" s="15"/>
      <c r="J13" s="15"/>
      <c r="K13" s="4">
        <f t="shared" si="0"/>
        <v>100</v>
      </c>
      <c r="L13" s="4">
        <f t="shared" si="1"/>
        <v>0</v>
      </c>
      <c r="M13" s="16"/>
      <c r="T13" s="20"/>
      <c r="U13" s="20"/>
      <c r="X13" s="11"/>
    </row>
    <row r="14" spans="1:24" ht="66.75" customHeight="1">
      <c r="A14" s="21" t="s">
        <v>145</v>
      </c>
      <c r="B14" s="234" t="s">
        <v>142</v>
      </c>
      <c r="C14" s="235"/>
      <c r="D14" s="3"/>
      <c r="E14" s="3">
        <v>6</v>
      </c>
      <c r="F14" s="4">
        <v>6</v>
      </c>
      <c r="G14" s="14">
        <v>6</v>
      </c>
      <c r="H14" s="4">
        <f t="shared" si="2"/>
        <v>6</v>
      </c>
      <c r="I14" s="15"/>
      <c r="J14" s="15"/>
      <c r="K14" s="4">
        <f t="shared" si="0"/>
        <v>100</v>
      </c>
      <c r="L14" s="4">
        <f t="shared" si="1"/>
        <v>0</v>
      </c>
      <c r="M14" s="16"/>
      <c r="T14" s="20"/>
      <c r="U14" s="20"/>
      <c r="X14" s="11"/>
    </row>
    <row r="15" spans="1:24" ht="87.75" customHeight="1">
      <c r="A15" s="21" t="s">
        <v>146</v>
      </c>
      <c r="B15" s="234" t="s">
        <v>143</v>
      </c>
      <c r="C15" s="235"/>
      <c r="D15" s="3"/>
      <c r="E15" s="3">
        <v>5</v>
      </c>
      <c r="F15" s="4">
        <v>0</v>
      </c>
      <c r="G15" s="14">
        <v>0</v>
      </c>
      <c r="H15" s="4">
        <f t="shared" si="2"/>
        <v>0</v>
      </c>
      <c r="I15" s="15"/>
      <c r="J15" s="15"/>
      <c r="K15" s="4">
        <v>0</v>
      </c>
      <c r="L15" s="4">
        <f t="shared" si="1"/>
        <v>0</v>
      </c>
      <c r="M15" s="16" t="s">
        <v>185</v>
      </c>
      <c r="T15" s="20"/>
      <c r="U15" s="20"/>
      <c r="X15" s="11"/>
    </row>
    <row r="16" spans="1:24" ht="72.75" customHeight="1">
      <c r="A16" s="21" t="s">
        <v>66</v>
      </c>
      <c r="B16" s="246" t="s">
        <v>147</v>
      </c>
      <c r="C16" s="246"/>
      <c r="D16" s="3">
        <v>4.8</v>
      </c>
      <c r="E16" s="3">
        <f>E17+E18+E19+E20</f>
        <v>358.79999999999995</v>
      </c>
      <c r="F16" s="3">
        <f>F17+F18+F19+F20</f>
        <v>278.6</v>
      </c>
      <c r="G16" s="3">
        <f>G17+G18+G19+G20</f>
        <v>278.6</v>
      </c>
      <c r="H16" s="4">
        <f>G16</f>
        <v>278.6</v>
      </c>
      <c r="I16" s="4">
        <v>0</v>
      </c>
      <c r="J16" s="4">
        <v>0</v>
      </c>
      <c r="K16" s="4">
        <f t="shared" si="0"/>
        <v>100</v>
      </c>
      <c r="L16" s="4">
        <f t="shared" si="1"/>
        <v>0</v>
      </c>
      <c r="M16" s="19"/>
      <c r="X16" s="11"/>
    </row>
    <row r="17" spans="1:24" ht="93.75" customHeight="1">
      <c r="A17" s="21" t="s">
        <v>152</v>
      </c>
      <c r="B17" s="246" t="s">
        <v>148</v>
      </c>
      <c r="C17" s="246"/>
      <c r="D17" s="3">
        <v>55.2</v>
      </c>
      <c r="E17" s="3">
        <v>77.7</v>
      </c>
      <c r="F17" s="4">
        <v>0</v>
      </c>
      <c r="G17" s="14">
        <v>0</v>
      </c>
      <c r="H17" s="4">
        <f t="shared" si="2"/>
        <v>0</v>
      </c>
      <c r="I17" s="4">
        <v>0</v>
      </c>
      <c r="J17" s="4">
        <v>0</v>
      </c>
      <c r="K17" s="4">
        <v>0</v>
      </c>
      <c r="L17" s="4">
        <f t="shared" si="1"/>
        <v>0</v>
      </c>
      <c r="M17" s="16" t="s">
        <v>185</v>
      </c>
      <c r="X17" s="11"/>
    </row>
    <row r="18" spans="1:24" ht="93.75" customHeight="1">
      <c r="A18" s="21" t="s">
        <v>153</v>
      </c>
      <c r="B18" s="246" t="s">
        <v>149</v>
      </c>
      <c r="C18" s="246"/>
      <c r="D18" s="3">
        <v>64.8</v>
      </c>
      <c r="E18" s="3">
        <v>36</v>
      </c>
      <c r="F18" s="4">
        <v>33.5</v>
      </c>
      <c r="G18" s="14">
        <v>33.5</v>
      </c>
      <c r="H18" s="4">
        <f t="shared" si="2"/>
        <v>33.5</v>
      </c>
      <c r="I18" s="4">
        <v>0</v>
      </c>
      <c r="J18" s="4">
        <v>0</v>
      </c>
      <c r="K18" s="4">
        <f t="shared" si="0"/>
        <v>100</v>
      </c>
      <c r="L18" s="4">
        <f t="shared" si="1"/>
        <v>0</v>
      </c>
      <c r="M18" s="16"/>
      <c r="X18" s="11"/>
    </row>
    <row r="19" spans="1:24" ht="145.5" customHeight="1">
      <c r="A19" s="21" t="s">
        <v>154</v>
      </c>
      <c r="B19" s="246" t="s">
        <v>150</v>
      </c>
      <c r="C19" s="246"/>
      <c r="D19" s="3">
        <v>235.4</v>
      </c>
      <c r="E19" s="3">
        <v>173.5</v>
      </c>
      <c r="F19" s="4">
        <v>173.5</v>
      </c>
      <c r="G19" s="14">
        <v>173.5</v>
      </c>
      <c r="H19" s="4">
        <f t="shared" si="2"/>
        <v>173.5</v>
      </c>
      <c r="I19" s="4">
        <v>0</v>
      </c>
      <c r="J19" s="4">
        <v>0</v>
      </c>
      <c r="K19" s="4">
        <f t="shared" si="0"/>
        <v>100</v>
      </c>
      <c r="L19" s="4">
        <f t="shared" si="1"/>
        <v>0</v>
      </c>
      <c r="M19" s="16"/>
      <c r="X19" s="11"/>
    </row>
    <row r="20" spans="1:24" ht="105" customHeight="1">
      <c r="A20" s="21" t="s">
        <v>155</v>
      </c>
      <c r="B20" s="246" t="s">
        <v>151</v>
      </c>
      <c r="C20" s="246"/>
      <c r="D20" s="3">
        <v>65.4</v>
      </c>
      <c r="E20" s="3">
        <v>71.6</v>
      </c>
      <c r="F20" s="4">
        <v>71.6</v>
      </c>
      <c r="G20" s="14">
        <v>71.6</v>
      </c>
      <c r="H20" s="4">
        <f t="shared" si="2"/>
        <v>71.6</v>
      </c>
      <c r="I20" s="4">
        <v>0</v>
      </c>
      <c r="J20" s="4">
        <v>0</v>
      </c>
      <c r="K20" s="4">
        <f t="shared" si="0"/>
        <v>100</v>
      </c>
      <c r="L20" s="4">
        <f t="shared" si="1"/>
        <v>0</v>
      </c>
      <c r="M20" s="16"/>
      <c r="V20" s="11"/>
      <c r="X20" s="11"/>
    </row>
    <row r="21" spans="1:24" ht="107.25" customHeight="1">
      <c r="A21" s="21" t="s">
        <v>67</v>
      </c>
      <c r="B21" s="246" t="s">
        <v>12</v>
      </c>
      <c r="C21" s="246"/>
      <c r="D21" s="3">
        <v>4.8</v>
      </c>
      <c r="E21" s="3">
        <v>2147</v>
      </c>
      <c r="F21" s="4">
        <v>2147</v>
      </c>
      <c r="G21" s="14">
        <v>2147</v>
      </c>
      <c r="H21" s="22">
        <f t="shared" si="2"/>
        <v>2147</v>
      </c>
      <c r="I21" s="15" t="e">
        <f>H21/#REF!*100</f>
        <v>#REF!</v>
      </c>
      <c r="J21" s="15"/>
      <c r="K21" s="4">
        <f t="shared" si="0"/>
        <v>100</v>
      </c>
      <c r="L21" s="4">
        <f t="shared" si="1"/>
        <v>0</v>
      </c>
      <c r="M21" s="16"/>
      <c r="T21" s="20">
        <f>H21+H24+H26</f>
        <v>2679.7</v>
      </c>
      <c r="X21" s="11"/>
    </row>
    <row r="22" spans="1:24" ht="107.25" customHeight="1">
      <c r="A22" s="227" t="s">
        <v>61</v>
      </c>
      <c r="B22" s="227" t="s">
        <v>62</v>
      </c>
      <c r="C22" s="227"/>
      <c r="D22" s="227" t="s">
        <v>103</v>
      </c>
      <c r="E22" s="227" t="s">
        <v>39</v>
      </c>
      <c r="F22" s="227" t="s">
        <v>92</v>
      </c>
      <c r="G22" s="225" t="s">
        <v>101</v>
      </c>
      <c r="H22" s="227" t="s">
        <v>104</v>
      </c>
      <c r="I22" s="227" t="s">
        <v>201</v>
      </c>
      <c r="J22" s="227"/>
      <c r="K22" s="227"/>
      <c r="L22" s="227" t="s">
        <v>203</v>
      </c>
      <c r="M22" s="227" t="s">
        <v>202</v>
      </c>
      <c r="T22" s="20"/>
      <c r="X22" s="11"/>
    </row>
    <row r="23" spans="1:24" ht="58.5" customHeight="1">
      <c r="A23" s="227"/>
      <c r="B23" s="227"/>
      <c r="C23" s="227"/>
      <c r="D23" s="227"/>
      <c r="E23" s="227"/>
      <c r="F23" s="227"/>
      <c r="G23" s="226"/>
      <c r="H23" s="227"/>
      <c r="I23" s="227"/>
      <c r="J23" s="227"/>
      <c r="K23" s="227"/>
      <c r="L23" s="227"/>
      <c r="M23" s="227"/>
      <c r="T23" s="20"/>
      <c r="X23" s="11"/>
    </row>
    <row r="24" spans="1:24" ht="49.5" customHeight="1">
      <c r="A24" s="12">
        <v>1</v>
      </c>
      <c r="B24" s="224">
        <v>2</v>
      </c>
      <c r="C24" s="224"/>
      <c r="D24" s="12">
        <v>3</v>
      </c>
      <c r="E24" s="12">
        <v>4</v>
      </c>
      <c r="F24" s="12">
        <v>5</v>
      </c>
      <c r="G24" s="12"/>
      <c r="H24" s="12">
        <v>6</v>
      </c>
      <c r="I24" s="224">
        <v>7</v>
      </c>
      <c r="J24" s="224"/>
      <c r="K24" s="224"/>
      <c r="L24" s="12"/>
      <c r="M24" s="13">
        <v>8</v>
      </c>
      <c r="T24" s="20">
        <f>H21+H24+H26</f>
        <v>2679.7</v>
      </c>
      <c r="X24" s="11"/>
    </row>
    <row r="25" spans="1:24" ht="332.25" customHeight="1">
      <c r="A25" s="21" t="s">
        <v>68</v>
      </c>
      <c r="B25" s="175" t="s">
        <v>13</v>
      </c>
      <c r="C25" s="175"/>
      <c r="D25" s="12"/>
      <c r="E25" s="4">
        <v>123.5</v>
      </c>
      <c r="F25" s="4">
        <v>75.9</v>
      </c>
      <c r="G25" s="4">
        <v>43.8</v>
      </c>
      <c r="H25" s="95"/>
      <c r="I25" s="12"/>
      <c r="J25" s="12"/>
      <c r="K25" s="4">
        <f>G25/F25*100</f>
        <v>57.707509881422915</v>
      </c>
      <c r="L25" s="4">
        <f>F25-G25</f>
        <v>32.10000000000001</v>
      </c>
      <c r="M25" s="13"/>
      <c r="T25" s="20"/>
      <c r="X25" s="11"/>
    </row>
    <row r="26" spans="1:29" ht="179.25" customHeight="1">
      <c r="A26" s="21" t="s">
        <v>69</v>
      </c>
      <c r="B26" s="246" t="s">
        <v>14</v>
      </c>
      <c r="C26" s="246"/>
      <c r="D26" s="3">
        <v>15</v>
      </c>
      <c r="E26" s="3">
        <f>E27+E28+E29</f>
        <v>591.1</v>
      </c>
      <c r="F26" s="3">
        <f>F27+F28+F29</f>
        <v>527.5</v>
      </c>
      <c r="G26" s="3">
        <f>G27+G28+G29</f>
        <v>526.7</v>
      </c>
      <c r="H26" s="22">
        <f t="shared" si="2"/>
        <v>526.7</v>
      </c>
      <c r="I26" s="4">
        <f>H26</f>
        <v>526.7</v>
      </c>
      <c r="J26" s="4">
        <f>I26</f>
        <v>526.7</v>
      </c>
      <c r="K26" s="4">
        <f t="shared" si="0"/>
        <v>99.8483412322275</v>
      </c>
      <c r="L26" s="4">
        <f t="shared" si="1"/>
        <v>0.7999999999999545</v>
      </c>
      <c r="M26" s="16"/>
      <c r="X26" s="11"/>
      <c r="AC26" s="11">
        <f>E27+E28+E24</f>
        <v>193.6</v>
      </c>
    </row>
    <row r="27" spans="1:24" ht="138" customHeight="1">
      <c r="A27" s="21" t="s">
        <v>18</v>
      </c>
      <c r="B27" s="246" t="s">
        <v>15</v>
      </c>
      <c r="C27" s="246"/>
      <c r="D27" s="3">
        <v>87.6</v>
      </c>
      <c r="E27" s="3">
        <v>163.2</v>
      </c>
      <c r="F27" s="3">
        <v>106.8</v>
      </c>
      <c r="G27" s="4">
        <v>106</v>
      </c>
      <c r="H27" s="22">
        <f t="shared" si="2"/>
        <v>106</v>
      </c>
      <c r="I27" s="15">
        <v>100</v>
      </c>
      <c r="J27" s="15"/>
      <c r="K27" s="4">
        <f t="shared" si="0"/>
        <v>99.25093632958801</v>
      </c>
      <c r="L27" s="4">
        <f t="shared" si="1"/>
        <v>0.7999999999999972</v>
      </c>
      <c r="M27" s="16" t="s">
        <v>186</v>
      </c>
      <c r="X27" s="11"/>
    </row>
    <row r="28" spans="1:24" ht="81" customHeight="1">
      <c r="A28" s="21" t="s">
        <v>19</v>
      </c>
      <c r="B28" s="246" t="s">
        <v>16</v>
      </c>
      <c r="C28" s="246"/>
      <c r="D28" s="3">
        <v>14.4</v>
      </c>
      <c r="E28" s="3">
        <v>26.4</v>
      </c>
      <c r="F28" s="3">
        <v>19.2</v>
      </c>
      <c r="G28" s="4">
        <v>19.2</v>
      </c>
      <c r="H28" s="22">
        <f t="shared" si="2"/>
        <v>19.2</v>
      </c>
      <c r="I28" s="15">
        <v>0</v>
      </c>
      <c r="J28" s="15"/>
      <c r="K28" s="4">
        <f t="shared" si="0"/>
        <v>100</v>
      </c>
      <c r="L28" s="4">
        <f t="shared" si="1"/>
        <v>0</v>
      </c>
      <c r="M28" s="16" t="s">
        <v>186</v>
      </c>
      <c r="X28" s="11"/>
    </row>
    <row r="29" spans="1:24" ht="167.25" customHeight="1">
      <c r="A29" s="21" t="s">
        <v>20</v>
      </c>
      <c r="B29" s="214" t="s">
        <v>17</v>
      </c>
      <c r="C29" s="214"/>
      <c r="D29" s="3">
        <v>274</v>
      </c>
      <c r="E29" s="3">
        <v>401.5</v>
      </c>
      <c r="F29" s="3">
        <v>401.5</v>
      </c>
      <c r="G29" s="3">
        <v>401.5</v>
      </c>
      <c r="H29" s="22">
        <f t="shared" si="2"/>
        <v>401.5</v>
      </c>
      <c r="I29" s="4">
        <v>0</v>
      </c>
      <c r="J29" s="4">
        <v>0</v>
      </c>
      <c r="K29" s="4">
        <f t="shared" si="0"/>
        <v>100</v>
      </c>
      <c r="L29" s="4">
        <f t="shared" si="1"/>
        <v>0</v>
      </c>
      <c r="M29" s="16"/>
      <c r="X29" s="11"/>
    </row>
    <row r="30" spans="1:24" ht="133.5" customHeight="1">
      <c r="A30" s="21" t="s">
        <v>70</v>
      </c>
      <c r="B30" s="214" t="s">
        <v>21</v>
      </c>
      <c r="C30" s="214"/>
      <c r="D30" s="3">
        <v>198.4</v>
      </c>
      <c r="E30" s="3">
        <v>7</v>
      </c>
      <c r="F30" s="4">
        <v>5</v>
      </c>
      <c r="G30" s="4">
        <v>5</v>
      </c>
      <c r="H30" s="22">
        <f t="shared" si="2"/>
        <v>5</v>
      </c>
      <c r="I30" s="4">
        <v>0</v>
      </c>
      <c r="J30" s="4">
        <v>0</v>
      </c>
      <c r="K30" s="4">
        <f t="shared" si="0"/>
        <v>100</v>
      </c>
      <c r="L30" s="4">
        <f t="shared" si="1"/>
        <v>0</v>
      </c>
      <c r="M30" s="16"/>
      <c r="X30" s="11"/>
    </row>
    <row r="31" spans="1:24" ht="312" customHeight="1">
      <c r="A31" s="21" t="s">
        <v>71</v>
      </c>
      <c r="B31" s="214" t="s">
        <v>34</v>
      </c>
      <c r="C31" s="214"/>
      <c r="D31" s="3">
        <v>81</v>
      </c>
      <c r="E31" s="3">
        <v>89.6</v>
      </c>
      <c r="F31" s="4">
        <v>86.4</v>
      </c>
      <c r="G31" s="4">
        <v>6.4</v>
      </c>
      <c r="H31" s="22">
        <f t="shared" si="2"/>
        <v>6.4</v>
      </c>
      <c r="I31" s="4">
        <v>0</v>
      </c>
      <c r="J31" s="4">
        <v>0</v>
      </c>
      <c r="K31" s="4">
        <f t="shared" si="0"/>
        <v>7.4074074074074066</v>
      </c>
      <c r="L31" s="4">
        <f t="shared" si="1"/>
        <v>80</v>
      </c>
      <c r="M31" s="16" t="s">
        <v>198</v>
      </c>
      <c r="X31" s="11"/>
    </row>
    <row r="32" spans="1:24" ht="97.5" customHeight="1">
      <c r="A32" s="21" t="s">
        <v>72</v>
      </c>
      <c r="B32" s="214" t="s">
        <v>98</v>
      </c>
      <c r="C32" s="214"/>
      <c r="D32" s="3">
        <v>7.8</v>
      </c>
      <c r="E32" s="3">
        <v>205.3</v>
      </c>
      <c r="F32" s="4">
        <v>205.3</v>
      </c>
      <c r="G32" s="4">
        <v>205.3</v>
      </c>
      <c r="H32" s="22">
        <f t="shared" si="2"/>
        <v>205.3</v>
      </c>
      <c r="I32" s="15"/>
      <c r="J32" s="15"/>
      <c r="K32" s="4">
        <v>100</v>
      </c>
      <c r="L32" s="4">
        <f t="shared" si="1"/>
        <v>0</v>
      </c>
      <c r="M32" s="16"/>
      <c r="X32" s="11"/>
    </row>
    <row r="33" spans="1:24" ht="97.5" customHeight="1">
      <c r="A33" s="227" t="s">
        <v>61</v>
      </c>
      <c r="B33" s="227" t="s">
        <v>62</v>
      </c>
      <c r="C33" s="227"/>
      <c r="D33" s="227" t="s">
        <v>103</v>
      </c>
      <c r="E33" s="227" t="s">
        <v>39</v>
      </c>
      <c r="F33" s="227" t="s">
        <v>92</v>
      </c>
      <c r="G33" s="225" t="s">
        <v>101</v>
      </c>
      <c r="H33" s="227" t="s">
        <v>104</v>
      </c>
      <c r="I33" s="227" t="s">
        <v>201</v>
      </c>
      <c r="J33" s="227"/>
      <c r="K33" s="227"/>
      <c r="L33" s="227" t="s">
        <v>203</v>
      </c>
      <c r="M33" s="227" t="s">
        <v>202</v>
      </c>
      <c r="X33" s="11"/>
    </row>
    <row r="34" spans="1:24" ht="97.5" customHeight="1">
      <c r="A34" s="227"/>
      <c r="B34" s="227"/>
      <c r="C34" s="227"/>
      <c r="D34" s="227"/>
      <c r="E34" s="227"/>
      <c r="F34" s="227"/>
      <c r="G34" s="226"/>
      <c r="H34" s="227"/>
      <c r="I34" s="227"/>
      <c r="J34" s="227"/>
      <c r="K34" s="227"/>
      <c r="L34" s="227"/>
      <c r="M34" s="227"/>
      <c r="X34" s="11"/>
    </row>
    <row r="35" spans="1:24" ht="97.5" customHeight="1">
      <c r="A35" s="93">
        <v>1</v>
      </c>
      <c r="B35" s="228">
        <v>2</v>
      </c>
      <c r="C35" s="229"/>
      <c r="D35" s="93"/>
      <c r="E35" s="93">
        <v>3</v>
      </c>
      <c r="F35" s="93">
        <v>4</v>
      </c>
      <c r="G35" s="93">
        <v>5</v>
      </c>
      <c r="H35" s="89">
        <v>6</v>
      </c>
      <c r="I35" s="89"/>
      <c r="J35" s="93"/>
      <c r="K35" s="93">
        <v>6</v>
      </c>
      <c r="L35" s="93">
        <v>7</v>
      </c>
      <c r="M35" s="93">
        <v>8</v>
      </c>
      <c r="X35" s="11"/>
    </row>
    <row r="36" spans="1:24" ht="216.75" customHeight="1">
      <c r="A36" s="21" t="s">
        <v>73</v>
      </c>
      <c r="B36" s="215" t="s">
        <v>129</v>
      </c>
      <c r="C36" s="216"/>
      <c r="D36" s="3">
        <v>7.3</v>
      </c>
      <c r="E36" s="3">
        <v>189</v>
      </c>
      <c r="F36" s="4">
        <v>189</v>
      </c>
      <c r="G36" s="4">
        <v>189</v>
      </c>
      <c r="H36" s="22">
        <f t="shared" si="2"/>
        <v>189</v>
      </c>
      <c r="I36" s="15"/>
      <c r="J36" s="15"/>
      <c r="K36" s="4">
        <f t="shared" si="0"/>
        <v>100</v>
      </c>
      <c r="L36" s="4">
        <f t="shared" si="1"/>
        <v>0</v>
      </c>
      <c r="M36" s="16"/>
      <c r="X36" s="11"/>
    </row>
    <row r="37" spans="1:24" ht="176.25" customHeight="1">
      <c r="A37" s="23" t="s">
        <v>74</v>
      </c>
      <c r="B37" s="214" t="s">
        <v>122</v>
      </c>
      <c r="C37" s="214"/>
      <c r="D37" s="3">
        <v>25.4</v>
      </c>
      <c r="E37" s="3">
        <v>500</v>
      </c>
      <c r="F37" s="4">
        <v>300</v>
      </c>
      <c r="G37" s="4">
        <v>0</v>
      </c>
      <c r="H37" s="22">
        <f t="shared" si="2"/>
        <v>0</v>
      </c>
      <c r="I37" s="15"/>
      <c r="J37" s="15"/>
      <c r="K37" s="4">
        <f t="shared" si="0"/>
        <v>0</v>
      </c>
      <c r="L37" s="4">
        <f t="shared" si="1"/>
        <v>300</v>
      </c>
      <c r="M37" s="16" t="s">
        <v>187</v>
      </c>
      <c r="X37" s="11"/>
    </row>
    <row r="38" spans="1:24" ht="93.75" customHeight="1">
      <c r="A38" s="227" t="s">
        <v>61</v>
      </c>
      <c r="B38" s="227" t="s">
        <v>62</v>
      </c>
      <c r="C38" s="227"/>
      <c r="D38" s="227" t="s">
        <v>103</v>
      </c>
      <c r="E38" s="227" t="s">
        <v>39</v>
      </c>
      <c r="F38" s="227" t="s">
        <v>92</v>
      </c>
      <c r="G38" s="225" t="s">
        <v>101</v>
      </c>
      <c r="H38" s="227" t="s">
        <v>104</v>
      </c>
      <c r="I38" s="227" t="s">
        <v>201</v>
      </c>
      <c r="J38" s="227"/>
      <c r="K38" s="227"/>
      <c r="L38" s="227" t="s">
        <v>203</v>
      </c>
      <c r="M38" s="227" t="s">
        <v>202</v>
      </c>
      <c r="X38" s="11"/>
    </row>
    <row r="39" spans="1:24" ht="70.5" customHeight="1">
      <c r="A39" s="227"/>
      <c r="B39" s="227"/>
      <c r="C39" s="227"/>
      <c r="D39" s="227"/>
      <c r="E39" s="227"/>
      <c r="F39" s="227"/>
      <c r="G39" s="226"/>
      <c r="H39" s="227"/>
      <c r="I39" s="227"/>
      <c r="J39" s="227"/>
      <c r="K39" s="227"/>
      <c r="L39" s="227"/>
      <c r="M39" s="227"/>
      <c r="X39" s="11"/>
    </row>
    <row r="40" spans="1:24" ht="42" customHeight="1">
      <c r="A40" s="12">
        <v>1</v>
      </c>
      <c r="B40" s="224">
        <v>2</v>
      </c>
      <c r="C40" s="224"/>
      <c r="D40" s="12">
        <v>3</v>
      </c>
      <c r="E40" s="12">
        <v>4</v>
      </c>
      <c r="F40" s="12">
        <v>5</v>
      </c>
      <c r="G40" s="12"/>
      <c r="H40" s="12">
        <v>6</v>
      </c>
      <c r="I40" s="224">
        <v>7</v>
      </c>
      <c r="J40" s="224"/>
      <c r="K40" s="224"/>
      <c r="L40" s="12"/>
      <c r="M40" s="13">
        <v>8</v>
      </c>
      <c r="X40" s="11"/>
    </row>
    <row r="41" spans="1:24" ht="218.25" customHeight="1">
      <c r="A41" s="21" t="s">
        <v>75</v>
      </c>
      <c r="B41" s="234" t="s">
        <v>205</v>
      </c>
      <c r="C41" s="235"/>
      <c r="D41" s="12"/>
      <c r="E41" s="4">
        <f>E42+E43</f>
        <v>19827</v>
      </c>
      <c r="F41" s="4">
        <f>F42+F43</f>
        <v>17117.4</v>
      </c>
      <c r="G41" s="4">
        <f>G42+G43</f>
        <v>17117.4</v>
      </c>
      <c r="H41" s="97"/>
      <c r="I41" s="12"/>
      <c r="J41" s="12"/>
      <c r="K41" s="4">
        <f t="shared" si="0"/>
        <v>100</v>
      </c>
      <c r="L41" s="4">
        <f t="shared" si="1"/>
        <v>0</v>
      </c>
      <c r="M41" s="13"/>
      <c r="X41" s="11"/>
    </row>
    <row r="42" spans="1:24" ht="92.25" customHeight="1">
      <c r="A42" s="21" t="s">
        <v>22</v>
      </c>
      <c r="B42" s="234" t="s">
        <v>24</v>
      </c>
      <c r="C42" s="235"/>
      <c r="D42" s="3"/>
      <c r="E42" s="3">
        <v>19555.9</v>
      </c>
      <c r="F42" s="4">
        <v>16880</v>
      </c>
      <c r="G42" s="3">
        <v>16880</v>
      </c>
      <c r="H42" s="24">
        <f>G42</f>
        <v>16880</v>
      </c>
      <c r="I42" s="4">
        <v>0</v>
      </c>
      <c r="J42" s="4">
        <v>0</v>
      </c>
      <c r="K42" s="4">
        <f t="shared" si="0"/>
        <v>100</v>
      </c>
      <c r="L42" s="4">
        <f t="shared" si="1"/>
        <v>0</v>
      </c>
      <c r="M42" s="16"/>
      <c r="T42" s="20"/>
      <c r="X42" s="11"/>
    </row>
    <row r="43" spans="1:24" ht="98.25" customHeight="1">
      <c r="A43" s="21" t="s">
        <v>23</v>
      </c>
      <c r="B43" s="234" t="s">
        <v>25</v>
      </c>
      <c r="C43" s="235"/>
      <c r="D43" s="3"/>
      <c r="E43" s="4">
        <v>271.1</v>
      </c>
      <c r="F43" s="24">
        <v>237.4</v>
      </c>
      <c r="G43" s="24">
        <v>237.4</v>
      </c>
      <c r="H43" s="24">
        <f>G43</f>
        <v>237.4</v>
      </c>
      <c r="I43" s="25"/>
      <c r="J43" s="26"/>
      <c r="K43" s="27">
        <f t="shared" si="0"/>
        <v>100</v>
      </c>
      <c r="L43" s="4">
        <f t="shared" si="1"/>
        <v>0</v>
      </c>
      <c r="M43" s="16"/>
      <c r="T43" s="20"/>
      <c r="X43" s="11"/>
    </row>
    <row r="44" spans="1:24" ht="149.25" customHeight="1">
      <c r="A44" s="21" t="s">
        <v>76</v>
      </c>
      <c r="B44" s="234" t="s">
        <v>26</v>
      </c>
      <c r="C44" s="235"/>
      <c r="D44" s="3"/>
      <c r="E44" s="24">
        <f>E45+E46+E47</f>
        <v>1125</v>
      </c>
      <c r="F44" s="24">
        <f>F45+F46+F47</f>
        <v>963.6</v>
      </c>
      <c r="G44" s="24">
        <f>G45+G46+G47</f>
        <v>963.6</v>
      </c>
      <c r="H44" s="24">
        <f>H45+H46+H47</f>
        <v>963.6</v>
      </c>
      <c r="I44" s="25"/>
      <c r="J44" s="26"/>
      <c r="K44" s="27">
        <f>G44/F44*100</f>
        <v>100</v>
      </c>
      <c r="L44" s="4">
        <f t="shared" si="1"/>
        <v>0</v>
      </c>
      <c r="M44" s="16"/>
      <c r="T44" s="20"/>
      <c r="X44" s="11"/>
    </row>
    <row r="45" spans="1:24" ht="94.5" customHeight="1">
      <c r="A45" s="28"/>
      <c r="B45" s="217" t="s">
        <v>125</v>
      </c>
      <c r="C45" s="218"/>
      <c r="D45" s="29"/>
      <c r="E45" s="24">
        <v>900</v>
      </c>
      <c r="F45" s="24">
        <v>800</v>
      </c>
      <c r="G45" s="24">
        <v>800</v>
      </c>
      <c r="H45" s="24">
        <f>G45</f>
        <v>800</v>
      </c>
      <c r="I45" s="25"/>
      <c r="J45" s="26"/>
      <c r="K45" s="27">
        <f>G45/F45*100</f>
        <v>100</v>
      </c>
      <c r="L45" s="4">
        <f t="shared" si="1"/>
        <v>0</v>
      </c>
      <c r="M45" s="30"/>
      <c r="T45" s="20"/>
      <c r="X45" s="11"/>
    </row>
    <row r="46" spans="1:24" ht="42.75" customHeight="1">
      <c r="A46" s="28"/>
      <c r="B46" s="217" t="s">
        <v>126</v>
      </c>
      <c r="C46" s="218"/>
      <c r="D46" s="29"/>
      <c r="E46" s="24">
        <v>141.7</v>
      </c>
      <c r="F46" s="24">
        <v>107.6</v>
      </c>
      <c r="G46" s="24">
        <v>107.6</v>
      </c>
      <c r="H46" s="24">
        <f aca="true" t="shared" si="3" ref="H46:H62">G46</f>
        <v>107.6</v>
      </c>
      <c r="I46" s="25"/>
      <c r="J46" s="26"/>
      <c r="K46" s="27">
        <f>G46/F46*100</f>
        <v>100</v>
      </c>
      <c r="L46" s="4">
        <f t="shared" si="1"/>
        <v>0</v>
      </c>
      <c r="M46" s="30"/>
      <c r="T46" s="20"/>
      <c r="X46" s="11"/>
    </row>
    <row r="47" spans="1:24" ht="45.75" customHeight="1">
      <c r="A47" s="28"/>
      <c r="B47" s="217" t="s">
        <v>127</v>
      </c>
      <c r="C47" s="218"/>
      <c r="D47" s="29"/>
      <c r="E47" s="24">
        <v>83.3</v>
      </c>
      <c r="F47" s="24">
        <v>56</v>
      </c>
      <c r="G47" s="24">
        <v>56</v>
      </c>
      <c r="H47" s="24">
        <f t="shared" si="3"/>
        <v>56</v>
      </c>
      <c r="I47" s="25"/>
      <c r="J47" s="26"/>
      <c r="K47" s="27">
        <f>G47/F47*100</f>
        <v>100</v>
      </c>
      <c r="L47" s="4">
        <f t="shared" si="1"/>
        <v>0</v>
      </c>
      <c r="M47" s="30"/>
      <c r="T47" s="20"/>
      <c r="X47" s="11"/>
    </row>
    <row r="48" spans="1:24" ht="179.25" customHeight="1">
      <c r="A48" s="21" t="s">
        <v>77</v>
      </c>
      <c r="B48" s="217" t="s">
        <v>27</v>
      </c>
      <c r="C48" s="218"/>
      <c r="D48" s="31"/>
      <c r="E48" s="24">
        <v>1000</v>
      </c>
      <c r="F48" s="24">
        <v>800</v>
      </c>
      <c r="G48" s="24">
        <v>800</v>
      </c>
      <c r="H48" s="24">
        <f t="shared" si="3"/>
        <v>800</v>
      </c>
      <c r="I48" s="32"/>
      <c r="J48" s="33"/>
      <c r="K48" s="34">
        <f>G48/F48*100</f>
        <v>100</v>
      </c>
      <c r="L48" s="4">
        <f t="shared" si="1"/>
        <v>0</v>
      </c>
      <c r="M48" s="30"/>
      <c r="T48" s="20"/>
      <c r="X48" s="11"/>
    </row>
    <row r="49" spans="1:24" ht="180" customHeight="1">
      <c r="A49" s="21" t="s">
        <v>78</v>
      </c>
      <c r="B49" s="246" t="s">
        <v>28</v>
      </c>
      <c r="C49" s="246"/>
      <c r="D49" s="3"/>
      <c r="E49" s="4">
        <v>200</v>
      </c>
      <c r="F49" s="4">
        <v>100</v>
      </c>
      <c r="G49" s="4">
        <v>100</v>
      </c>
      <c r="H49" s="24">
        <f t="shared" si="3"/>
        <v>100</v>
      </c>
      <c r="I49" s="4"/>
      <c r="J49" s="4"/>
      <c r="K49" s="4">
        <f aca="true" t="shared" si="4" ref="K49:K62">G49/F49*100</f>
        <v>100</v>
      </c>
      <c r="L49" s="4">
        <f t="shared" si="1"/>
        <v>0</v>
      </c>
      <c r="M49" s="16"/>
      <c r="T49" s="20"/>
      <c r="X49" s="11"/>
    </row>
    <row r="50" spans="1:24" ht="270" customHeight="1">
      <c r="A50" s="35" t="s">
        <v>90</v>
      </c>
      <c r="B50" s="234" t="s">
        <v>29</v>
      </c>
      <c r="C50" s="235"/>
      <c r="D50" s="29"/>
      <c r="E50" s="22">
        <v>198</v>
      </c>
      <c r="F50" s="22">
        <v>198</v>
      </c>
      <c r="G50" s="22">
        <v>118.8</v>
      </c>
      <c r="H50" s="24">
        <f t="shared" si="3"/>
        <v>118.8</v>
      </c>
      <c r="I50" s="25"/>
      <c r="J50" s="26"/>
      <c r="K50" s="36">
        <f t="shared" si="4"/>
        <v>60</v>
      </c>
      <c r="L50" s="4">
        <f t="shared" si="1"/>
        <v>79.2</v>
      </c>
      <c r="M50" s="16" t="s">
        <v>188</v>
      </c>
      <c r="T50" s="20"/>
      <c r="X50" s="11"/>
    </row>
    <row r="51" spans="1:24" ht="139.5" customHeight="1">
      <c r="A51" s="35" t="s">
        <v>93</v>
      </c>
      <c r="B51" s="234" t="s">
        <v>136</v>
      </c>
      <c r="C51" s="235"/>
      <c r="D51" s="29"/>
      <c r="E51" s="22">
        <v>2004.5</v>
      </c>
      <c r="F51" s="22">
        <v>2004.5</v>
      </c>
      <c r="G51" s="22">
        <v>2004.5</v>
      </c>
      <c r="H51" s="24">
        <f t="shared" si="3"/>
        <v>2004.5</v>
      </c>
      <c r="I51" s="25"/>
      <c r="J51" s="26"/>
      <c r="K51" s="36">
        <f>G51/F51*100</f>
        <v>100</v>
      </c>
      <c r="L51" s="4">
        <f t="shared" si="1"/>
        <v>0</v>
      </c>
      <c r="M51" s="37"/>
      <c r="T51" s="20"/>
      <c r="X51" s="11"/>
    </row>
    <row r="52" spans="1:24" ht="42.75" hidden="1">
      <c r="A52" s="35" t="s">
        <v>132</v>
      </c>
      <c r="B52" s="234" t="s">
        <v>30</v>
      </c>
      <c r="C52" s="235"/>
      <c r="D52" s="29"/>
      <c r="E52" s="22"/>
      <c r="F52" s="22"/>
      <c r="G52" s="22"/>
      <c r="H52" s="24">
        <f t="shared" si="3"/>
        <v>0</v>
      </c>
      <c r="I52" s="25"/>
      <c r="J52" s="26"/>
      <c r="K52" s="36" t="e">
        <f t="shared" si="4"/>
        <v>#DIV/0!</v>
      </c>
      <c r="L52" s="4">
        <f t="shared" si="1"/>
        <v>0</v>
      </c>
      <c r="M52" s="37"/>
      <c r="T52" s="20"/>
      <c r="X52" s="11"/>
    </row>
    <row r="53" spans="1:24" ht="172.5" customHeight="1">
      <c r="A53" s="35" t="s">
        <v>97</v>
      </c>
      <c r="B53" s="234" t="s">
        <v>30</v>
      </c>
      <c r="C53" s="235"/>
      <c r="D53" s="29"/>
      <c r="E53" s="22">
        <v>245.5</v>
      </c>
      <c r="F53" s="22">
        <v>245.5</v>
      </c>
      <c r="G53" s="22">
        <v>245.5</v>
      </c>
      <c r="H53" s="4">
        <f t="shared" si="3"/>
        <v>245.5</v>
      </c>
      <c r="I53" s="25"/>
      <c r="J53" s="26"/>
      <c r="K53" s="36">
        <f t="shared" si="4"/>
        <v>100</v>
      </c>
      <c r="L53" s="4">
        <f t="shared" si="1"/>
        <v>0</v>
      </c>
      <c r="M53" s="37"/>
      <c r="T53" s="20"/>
      <c r="X53" s="11"/>
    </row>
    <row r="54" spans="1:24" ht="157.5" customHeight="1">
      <c r="A54" s="227" t="s">
        <v>61</v>
      </c>
      <c r="B54" s="227" t="s">
        <v>62</v>
      </c>
      <c r="C54" s="227"/>
      <c r="D54" s="227" t="s">
        <v>103</v>
      </c>
      <c r="E54" s="225" t="s">
        <v>39</v>
      </c>
      <c r="F54" s="225" t="s">
        <v>92</v>
      </c>
      <c r="G54" s="225" t="s">
        <v>101</v>
      </c>
      <c r="H54" s="227" t="s">
        <v>104</v>
      </c>
      <c r="I54" s="236" t="s">
        <v>201</v>
      </c>
      <c r="J54" s="237"/>
      <c r="K54" s="238"/>
      <c r="L54" s="225" t="s">
        <v>203</v>
      </c>
      <c r="M54" s="225" t="s">
        <v>202</v>
      </c>
      <c r="T54" s="20"/>
      <c r="X54" s="11"/>
    </row>
    <row r="55" spans="1:24" ht="10.5" customHeight="1">
      <c r="A55" s="227"/>
      <c r="B55" s="227"/>
      <c r="C55" s="227"/>
      <c r="D55" s="227"/>
      <c r="E55" s="226"/>
      <c r="F55" s="226"/>
      <c r="G55" s="226"/>
      <c r="H55" s="227"/>
      <c r="I55" s="239"/>
      <c r="J55" s="240"/>
      <c r="K55" s="241"/>
      <c r="L55" s="226"/>
      <c r="M55" s="226"/>
      <c r="T55" s="20"/>
      <c r="X55" s="11"/>
    </row>
    <row r="56" spans="1:24" ht="46.5" customHeight="1">
      <c r="A56" s="12">
        <v>1</v>
      </c>
      <c r="B56" s="224">
        <v>2</v>
      </c>
      <c r="C56" s="224"/>
      <c r="D56" s="12">
        <v>3</v>
      </c>
      <c r="E56" s="12">
        <v>4</v>
      </c>
      <c r="F56" s="12">
        <v>5</v>
      </c>
      <c r="G56" s="12"/>
      <c r="H56" s="12">
        <v>6</v>
      </c>
      <c r="I56" s="224">
        <v>7</v>
      </c>
      <c r="J56" s="224"/>
      <c r="K56" s="224"/>
      <c r="L56" s="12"/>
      <c r="M56" s="13">
        <v>8</v>
      </c>
      <c r="T56" s="20"/>
      <c r="X56" s="11"/>
    </row>
    <row r="57" spans="1:24" ht="215.25" customHeight="1">
      <c r="A57" s="35" t="s">
        <v>91</v>
      </c>
      <c r="B57" s="234" t="s">
        <v>31</v>
      </c>
      <c r="C57" s="235"/>
      <c r="D57" s="29"/>
      <c r="E57" s="22">
        <v>780</v>
      </c>
      <c r="F57" s="22">
        <v>400</v>
      </c>
      <c r="G57" s="22">
        <v>400</v>
      </c>
      <c r="H57" s="4">
        <f t="shared" si="3"/>
        <v>400</v>
      </c>
      <c r="I57" s="25"/>
      <c r="J57" s="26"/>
      <c r="K57" s="36">
        <f t="shared" si="4"/>
        <v>100</v>
      </c>
      <c r="L57" s="4">
        <f t="shared" si="1"/>
        <v>0</v>
      </c>
      <c r="M57" s="37"/>
      <c r="T57" s="20"/>
      <c r="X57" s="11"/>
    </row>
    <row r="58" spans="1:24" ht="139.5" customHeight="1">
      <c r="A58" s="35" t="s">
        <v>100</v>
      </c>
      <c r="B58" s="234" t="s">
        <v>32</v>
      </c>
      <c r="C58" s="235"/>
      <c r="D58" s="29"/>
      <c r="E58" s="22">
        <v>1569.1</v>
      </c>
      <c r="F58" s="22">
        <v>1438.8</v>
      </c>
      <c r="G58" s="22">
        <v>897.8</v>
      </c>
      <c r="H58" s="22">
        <f t="shared" si="3"/>
        <v>897.8</v>
      </c>
      <c r="I58" s="25"/>
      <c r="J58" s="26"/>
      <c r="K58" s="36">
        <f t="shared" si="4"/>
        <v>62.3992215735335</v>
      </c>
      <c r="L58" s="4">
        <f t="shared" si="1"/>
        <v>541</v>
      </c>
      <c r="M58" s="38" t="s">
        <v>189</v>
      </c>
      <c r="T58" s="20"/>
      <c r="X58" s="11"/>
    </row>
    <row r="59" spans="1:24" ht="87" customHeight="1">
      <c r="A59" s="35" t="s">
        <v>106</v>
      </c>
      <c r="B59" s="234" t="s">
        <v>33</v>
      </c>
      <c r="C59" s="235"/>
      <c r="D59" s="29"/>
      <c r="E59" s="22">
        <v>2900.4</v>
      </c>
      <c r="F59" s="22">
        <v>2900.4</v>
      </c>
      <c r="G59" s="22">
        <v>2867.4</v>
      </c>
      <c r="H59" s="22">
        <f>G59-88.5</f>
        <v>2778.9</v>
      </c>
      <c r="I59" s="25"/>
      <c r="J59" s="26"/>
      <c r="K59" s="36">
        <f t="shared" si="4"/>
        <v>98.86222589987588</v>
      </c>
      <c r="L59" s="4">
        <f t="shared" si="1"/>
        <v>33</v>
      </c>
      <c r="M59" s="38"/>
      <c r="T59" s="20"/>
      <c r="X59" s="11"/>
    </row>
    <row r="60" spans="1:24" ht="276" customHeight="1">
      <c r="A60" s="35" t="s">
        <v>109</v>
      </c>
      <c r="B60" s="234" t="s">
        <v>157</v>
      </c>
      <c r="C60" s="235"/>
      <c r="D60" s="29"/>
      <c r="E60" s="22">
        <v>31.9</v>
      </c>
      <c r="F60" s="22">
        <v>15.1</v>
      </c>
      <c r="G60" s="22">
        <v>15.1</v>
      </c>
      <c r="H60" s="22">
        <f t="shared" si="3"/>
        <v>15.1</v>
      </c>
      <c r="I60" s="25"/>
      <c r="J60" s="26"/>
      <c r="K60" s="36">
        <f t="shared" si="4"/>
        <v>100</v>
      </c>
      <c r="L60" s="4">
        <f t="shared" si="1"/>
        <v>0</v>
      </c>
      <c r="M60" s="38"/>
      <c r="T60" s="20"/>
      <c r="X60" s="11"/>
    </row>
    <row r="61" spans="1:24" ht="219" customHeight="1">
      <c r="A61" s="35" t="s">
        <v>112</v>
      </c>
      <c r="B61" s="234" t="s">
        <v>156</v>
      </c>
      <c r="C61" s="235"/>
      <c r="D61" s="29"/>
      <c r="E61" s="22">
        <v>16.2</v>
      </c>
      <c r="F61" s="22">
        <v>10.6</v>
      </c>
      <c r="G61" s="22">
        <v>10.6</v>
      </c>
      <c r="H61" s="22">
        <f t="shared" si="3"/>
        <v>10.6</v>
      </c>
      <c r="I61" s="25"/>
      <c r="J61" s="26"/>
      <c r="K61" s="36">
        <f t="shared" si="4"/>
        <v>100</v>
      </c>
      <c r="L61" s="4">
        <f t="shared" si="1"/>
        <v>0</v>
      </c>
      <c r="M61" s="37"/>
      <c r="T61" s="20"/>
      <c r="X61" s="11"/>
    </row>
    <row r="62" spans="1:24" ht="143.25" customHeight="1">
      <c r="A62" s="35" t="s">
        <v>124</v>
      </c>
      <c r="B62" s="234" t="s">
        <v>182</v>
      </c>
      <c r="C62" s="235"/>
      <c r="D62" s="29"/>
      <c r="E62" s="22">
        <v>185</v>
      </c>
      <c r="F62" s="22">
        <v>185</v>
      </c>
      <c r="G62" s="22">
        <v>177.5</v>
      </c>
      <c r="H62" s="22">
        <f t="shared" si="3"/>
        <v>177.5</v>
      </c>
      <c r="I62" s="25"/>
      <c r="J62" s="26"/>
      <c r="K62" s="36">
        <f t="shared" si="4"/>
        <v>95.94594594594594</v>
      </c>
      <c r="L62" s="4">
        <f t="shared" si="1"/>
        <v>7.5</v>
      </c>
      <c r="M62" s="37"/>
      <c r="T62" s="20"/>
      <c r="X62" s="11"/>
    </row>
    <row r="63" spans="1:27" s="8" customFormat="1" ht="55.5" customHeight="1">
      <c r="A63" s="4"/>
      <c r="B63" s="223" t="s">
        <v>183</v>
      </c>
      <c r="C63" s="223"/>
      <c r="D63" s="15">
        <f>SUM(D10:D40)</f>
        <v>4378.700000000001</v>
      </c>
      <c r="E63" s="5">
        <f>E10+E11+E16+E21+E25+E26+E30+E31+E32+E36+E37+E41+E44+E48+E49+E50+E51+E53+E57+E58+E59+E60+E61+E62</f>
        <v>42380.7</v>
      </c>
      <c r="F63" s="5">
        <f>F10+F11+F16+F21+F25+F26+F30+F31+F32+F36+F37+F41+F44+F48+F49+F50+F51+F53+F57+F58+F59+F60+F61+F62</f>
        <v>37172.299999999996</v>
      </c>
      <c r="G63" s="5">
        <f>G10+G11+G16+G21+G25+G26+G30+G31+G32+G36+G37+G41+G44+G48+G49+G50+G51+G53+G57+G58+G59+G60+G61+G62</f>
        <v>36098.7</v>
      </c>
      <c r="H63" s="5">
        <f>H10+H11+H16+H21+H24+H26+H30+H31+H32+H36+H37+H40+H44+H48+H49+H50+H51+H53+H57+H58+H59+H60+H61+H62</f>
        <v>18860.999999999996</v>
      </c>
      <c r="I63" s="243">
        <f>G63/F63*100</f>
        <v>97.11182789335069</v>
      </c>
      <c r="J63" s="244"/>
      <c r="K63" s="245"/>
      <c r="L63" s="15">
        <f t="shared" si="1"/>
        <v>1073.5999999999985</v>
      </c>
      <c r="M63" s="39"/>
      <c r="S63" s="40"/>
      <c r="T63" s="41"/>
      <c r="U63" s="41"/>
      <c r="X63" s="11"/>
      <c r="AA63" s="42">
        <f>G63+G92+G103</f>
        <v>37761.4</v>
      </c>
    </row>
    <row r="64" spans="1:24" ht="16.5" customHeight="1">
      <c r="A64" s="254" t="s">
        <v>118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X64" s="11"/>
    </row>
    <row r="65" spans="1:27" ht="54" customHeight="1">
      <c r="A65" s="254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X65" s="11"/>
      <c r="AA65" s="11">
        <f>G107+G108+G110</f>
        <v>152.1</v>
      </c>
    </row>
    <row r="66" spans="1:24" ht="95.25" customHeight="1">
      <c r="A66" s="21" t="s">
        <v>35</v>
      </c>
      <c r="B66" s="246" t="s">
        <v>130</v>
      </c>
      <c r="C66" s="246" t="s">
        <v>116</v>
      </c>
      <c r="D66" s="43">
        <v>842.5</v>
      </c>
      <c r="E66" s="44">
        <v>915.3</v>
      </c>
      <c r="F66" s="14">
        <v>566.5</v>
      </c>
      <c r="G66" s="14">
        <v>556.6</v>
      </c>
      <c r="H66" s="14">
        <f>G66</f>
        <v>556.6</v>
      </c>
      <c r="I66" s="249">
        <f aca="true" t="shared" si="5" ref="I66:I77">G66/F66*100</f>
        <v>98.25242718446601</v>
      </c>
      <c r="J66" s="249"/>
      <c r="K66" s="249"/>
      <c r="L66" s="4">
        <f aca="true" t="shared" si="6" ref="L66:L78">F66-G66</f>
        <v>9.899999999999977</v>
      </c>
      <c r="M66" s="45"/>
      <c r="T66" s="20"/>
      <c r="X66" s="11"/>
    </row>
    <row r="67" spans="1:24" ht="102.75" customHeight="1">
      <c r="A67" s="21" t="s">
        <v>36</v>
      </c>
      <c r="B67" s="246" t="s">
        <v>131</v>
      </c>
      <c r="C67" s="246" t="s">
        <v>117</v>
      </c>
      <c r="D67" s="43"/>
      <c r="E67" s="3">
        <v>43.3</v>
      </c>
      <c r="F67" s="14">
        <v>15.2</v>
      </c>
      <c r="G67" s="14">
        <v>15.1</v>
      </c>
      <c r="H67" s="14">
        <f>G67</f>
        <v>15.1</v>
      </c>
      <c r="I67" s="249">
        <f t="shared" si="5"/>
        <v>99.3421052631579</v>
      </c>
      <c r="J67" s="249"/>
      <c r="K67" s="249"/>
      <c r="L67" s="4">
        <f t="shared" si="6"/>
        <v>0.09999999999999964</v>
      </c>
      <c r="M67" s="45"/>
      <c r="T67" s="20"/>
      <c r="X67" s="11"/>
    </row>
    <row r="68" spans="1:24" ht="102.75" customHeight="1">
      <c r="A68" s="227" t="s">
        <v>61</v>
      </c>
      <c r="B68" s="227" t="s">
        <v>62</v>
      </c>
      <c r="C68" s="227"/>
      <c r="D68" s="227" t="s">
        <v>103</v>
      </c>
      <c r="E68" s="227" t="s">
        <v>39</v>
      </c>
      <c r="F68" s="227" t="s">
        <v>92</v>
      </c>
      <c r="G68" s="225" t="s">
        <v>101</v>
      </c>
      <c r="H68" s="227" t="s">
        <v>104</v>
      </c>
      <c r="I68" s="227" t="s">
        <v>201</v>
      </c>
      <c r="J68" s="227"/>
      <c r="K68" s="227"/>
      <c r="L68" s="227" t="s">
        <v>203</v>
      </c>
      <c r="M68" s="227" t="s">
        <v>202</v>
      </c>
      <c r="T68" s="20"/>
      <c r="X68" s="11"/>
    </row>
    <row r="69" spans="1:24" ht="55.5" customHeight="1">
      <c r="A69" s="227"/>
      <c r="B69" s="227"/>
      <c r="C69" s="227"/>
      <c r="D69" s="227"/>
      <c r="E69" s="227"/>
      <c r="F69" s="227"/>
      <c r="G69" s="226"/>
      <c r="H69" s="227"/>
      <c r="I69" s="227"/>
      <c r="J69" s="227"/>
      <c r="K69" s="227"/>
      <c r="L69" s="227"/>
      <c r="M69" s="227"/>
      <c r="T69" s="20"/>
      <c r="X69" s="11"/>
    </row>
    <row r="70" spans="1:24" ht="50.25" customHeight="1">
      <c r="A70" s="12">
        <v>1</v>
      </c>
      <c r="B70" s="224">
        <v>2</v>
      </c>
      <c r="C70" s="224"/>
      <c r="D70" s="12">
        <v>3</v>
      </c>
      <c r="E70" s="12">
        <v>4</v>
      </c>
      <c r="F70" s="12">
        <v>5</v>
      </c>
      <c r="G70" s="12"/>
      <c r="H70" s="12">
        <v>6</v>
      </c>
      <c r="I70" s="224">
        <v>7</v>
      </c>
      <c r="J70" s="224"/>
      <c r="K70" s="224"/>
      <c r="L70" s="12"/>
      <c r="M70" s="13">
        <v>8</v>
      </c>
      <c r="T70" s="20"/>
      <c r="X70" s="11"/>
    </row>
    <row r="71" spans="1:24" ht="97.5" customHeight="1">
      <c r="A71" s="2" t="s">
        <v>35</v>
      </c>
      <c r="B71" s="234" t="s">
        <v>130</v>
      </c>
      <c r="C71" s="235" t="s">
        <v>116</v>
      </c>
      <c r="D71" s="1">
        <v>842.5</v>
      </c>
      <c r="E71" s="3">
        <v>915.3</v>
      </c>
      <c r="F71" s="3">
        <v>566.5</v>
      </c>
      <c r="G71" s="3">
        <v>556.6</v>
      </c>
      <c r="H71" s="12"/>
      <c r="I71" s="96"/>
      <c r="J71" s="98"/>
      <c r="K71" s="99">
        <f>G71/F71*100</f>
        <v>98.25242718446601</v>
      </c>
      <c r="L71" s="4">
        <f t="shared" si="6"/>
        <v>9.899999999999977</v>
      </c>
      <c r="M71" s="13"/>
      <c r="T71" s="20"/>
      <c r="X71" s="11"/>
    </row>
    <row r="72" spans="1:24" ht="93" customHeight="1">
      <c r="A72" s="2" t="s">
        <v>36</v>
      </c>
      <c r="B72" s="234" t="s">
        <v>131</v>
      </c>
      <c r="C72" s="235" t="s">
        <v>117</v>
      </c>
      <c r="D72" s="1"/>
      <c r="E72" s="3">
        <v>43.3</v>
      </c>
      <c r="F72" s="3">
        <v>15.2</v>
      </c>
      <c r="G72" s="3">
        <v>15.1</v>
      </c>
      <c r="H72" s="12"/>
      <c r="I72" s="96"/>
      <c r="J72" s="98"/>
      <c r="K72" s="99">
        <f>G72/F72*100</f>
        <v>99.3421052631579</v>
      </c>
      <c r="L72" s="4">
        <f t="shared" si="6"/>
        <v>0.09999999999999964</v>
      </c>
      <c r="M72" s="13"/>
      <c r="T72" s="20"/>
      <c r="X72" s="11"/>
    </row>
    <row r="73" spans="1:24" ht="138" customHeight="1">
      <c r="A73" s="21" t="s">
        <v>37</v>
      </c>
      <c r="B73" s="234" t="s">
        <v>173</v>
      </c>
      <c r="C73" s="235"/>
      <c r="D73" s="43"/>
      <c r="E73" s="3">
        <f>E74+E75+E76</f>
        <v>445</v>
      </c>
      <c r="F73" s="3">
        <v>445</v>
      </c>
      <c r="G73" s="3">
        <f>G74+G75+G76</f>
        <v>445</v>
      </c>
      <c r="H73" s="3">
        <f>H74+H75+H76</f>
        <v>445</v>
      </c>
      <c r="I73" s="209">
        <f>G73/F73*100</f>
        <v>100</v>
      </c>
      <c r="J73" s="210"/>
      <c r="K73" s="205"/>
      <c r="L73" s="4">
        <f t="shared" si="6"/>
        <v>0</v>
      </c>
      <c r="M73" s="45"/>
      <c r="T73" s="20"/>
      <c r="X73" s="11"/>
    </row>
    <row r="74" spans="1:24" ht="138.75" customHeight="1">
      <c r="A74" s="21" t="s">
        <v>169</v>
      </c>
      <c r="B74" s="234" t="s">
        <v>171</v>
      </c>
      <c r="C74" s="235"/>
      <c r="D74" s="43"/>
      <c r="E74" s="3">
        <f>10</f>
        <v>10</v>
      </c>
      <c r="F74" s="14">
        <v>10</v>
      </c>
      <c r="G74" s="14">
        <v>10</v>
      </c>
      <c r="H74" s="14">
        <f>G74</f>
        <v>10</v>
      </c>
      <c r="I74" s="249">
        <f t="shared" si="5"/>
        <v>100</v>
      </c>
      <c r="J74" s="249"/>
      <c r="K74" s="249"/>
      <c r="L74" s="4">
        <f t="shared" si="6"/>
        <v>0</v>
      </c>
      <c r="M74" s="45"/>
      <c r="T74" s="20"/>
      <c r="X74" s="11"/>
    </row>
    <row r="75" spans="1:24" ht="180.75" customHeight="1">
      <c r="A75" s="21" t="s">
        <v>170</v>
      </c>
      <c r="B75" s="234" t="s">
        <v>172</v>
      </c>
      <c r="C75" s="235"/>
      <c r="D75" s="43"/>
      <c r="E75" s="3">
        <v>115</v>
      </c>
      <c r="F75" s="14">
        <v>115</v>
      </c>
      <c r="G75" s="14">
        <v>115</v>
      </c>
      <c r="H75" s="14">
        <f>G75</f>
        <v>115</v>
      </c>
      <c r="I75" s="249">
        <f t="shared" si="5"/>
        <v>100</v>
      </c>
      <c r="J75" s="249"/>
      <c r="K75" s="249"/>
      <c r="L75" s="4">
        <f t="shared" si="6"/>
        <v>0</v>
      </c>
      <c r="M75" s="45"/>
      <c r="T75" s="20"/>
      <c r="X75" s="11"/>
    </row>
    <row r="76" spans="1:24" ht="135.75" customHeight="1">
      <c r="A76" s="21" t="s">
        <v>179</v>
      </c>
      <c r="B76" s="234" t="s">
        <v>180</v>
      </c>
      <c r="C76" s="235"/>
      <c r="D76" s="43"/>
      <c r="E76" s="3">
        <v>320</v>
      </c>
      <c r="F76" s="14">
        <v>320</v>
      </c>
      <c r="G76" s="14">
        <v>320</v>
      </c>
      <c r="H76" s="14">
        <f>G76</f>
        <v>320</v>
      </c>
      <c r="I76" s="249">
        <f t="shared" si="5"/>
        <v>100</v>
      </c>
      <c r="J76" s="249"/>
      <c r="K76" s="249"/>
      <c r="L76" s="4">
        <f t="shared" si="6"/>
        <v>0</v>
      </c>
      <c r="M76" s="45"/>
      <c r="T76" s="20"/>
      <c r="X76" s="11"/>
    </row>
    <row r="77" spans="1:24" ht="176.25" customHeight="1">
      <c r="A77" s="21" t="s">
        <v>165</v>
      </c>
      <c r="B77" s="234" t="s">
        <v>164</v>
      </c>
      <c r="C77" s="235"/>
      <c r="D77" s="43"/>
      <c r="E77" s="3">
        <v>64.1</v>
      </c>
      <c r="F77" s="14">
        <v>37.2</v>
      </c>
      <c r="G77" s="14">
        <v>0</v>
      </c>
      <c r="H77" s="14">
        <f>G77</f>
        <v>0</v>
      </c>
      <c r="I77" s="249">
        <f t="shared" si="5"/>
        <v>0</v>
      </c>
      <c r="J77" s="249"/>
      <c r="K77" s="249"/>
      <c r="L77" s="4">
        <f t="shared" si="6"/>
        <v>37.2</v>
      </c>
      <c r="M77" s="38" t="s">
        <v>199</v>
      </c>
      <c r="T77" s="20"/>
      <c r="X77" s="11"/>
    </row>
    <row r="78" spans="1:24" ht="56.25" customHeight="1">
      <c r="A78" s="4"/>
      <c r="B78" s="221" t="s">
        <v>119</v>
      </c>
      <c r="C78" s="222"/>
      <c r="D78" s="43"/>
      <c r="E78" s="43">
        <f aca="true" t="shared" si="7" ref="E78:J78">E71+E72+E73+E77</f>
        <v>1467.6999999999998</v>
      </c>
      <c r="F78" s="43">
        <f t="shared" si="7"/>
        <v>1063.9</v>
      </c>
      <c r="G78" s="43">
        <f t="shared" si="7"/>
        <v>1016.7</v>
      </c>
      <c r="H78" s="43">
        <f t="shared" si="7"/>
        <v>445</v>
      </c>
      <c r="I78" s="43">
        <f t="shared" si="7"/>
        <v>100</v>
      </c>
      <c r="J78" s="43">
        <f t="shared" si="7"/>
        <v>0</v>
      </c>
      <c r="K78" s="15">
        <f>G78/F78*100</f>
        <v>95.56349280947457</v>
      </c>
      <c r="L78" s="15">
        <f t="shared" si="6"/>
        <v>47.200000000000045</v>
      </c>
      <c r="M78" s="45"/>
      <c r="T78" s="20"/>
      <c r="X78" s="11"/>
    </row>
    <row r="79" spans="1:24" ht="51.75" customHeight="1">
      <c r="A79" s="243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5"/>
      <c r="X79" s="11"/>
    </row>
    <row r="80" spans="1:24" ht="51.75" customHeight="1">
      <c r="A80" s="227" t="s">
        <v>61</v>
      </c>
      <c r="B80" s="227" t="s">
        <v>62</v>
      </c>
      <c r="C80" s="227"/>
      <c r="D80" s="227" t="s">
        <v>103</v>
      </c>
      <c r="E80" s="227" t="s">
        <v>39</v>
      </c>
      <c r="F80" s="227" t="s">
        <v>92</v>
      </c>
      <c r="G80" s="225" t="s">
        <v>101</v>
      </c>
      <c r="H80" s="227" t="s">
        <v>104</v>
      </c>
      <c r="I80" s="227" t="s">
        <v>201</v>
      </c>
      <c r="J80" s="227"/>
      <c r="K80" s="227"/>
      <c r="L80" s="227" t="s">
        <v>203</v>
      </c>
      <c r="M80" s="227" t="s">
        <v>202</v>
      </c>
      <c r="X80" s="11"/>
    </row>
    <row r="81" spans="1:24" ht="69" customHeight="1">
      <c r="A81" s="227"/>
      <c r="B81" s="227"/>
      <c r="C81" s="227"/>
      <c r="D81" s="227"/>
      <c r="E81" s="227"/>
      <c r="F81" s="227"/>
      <c r="G81" s="226"/>
      <c r="H81" s="227"/>
      <c r="I81" s="227"/>
      <c r="J81" s="227"/>
      <c r="K81" s="227"/>
      <c r="L81" s="227"/>
      <c r="M81" s="227"/>
      <c r="X81" s="11"/>
    </row>
    <row r="82" spans="1:24" ht="51.75" customHeight="1">
      <c r="A82" s="93">
        <v>1</v>
      </c>
      <c r="B82" s="228">
        <v>2</v>
      </c>
      <c r="C82" s="229"/>
      <c r="D82" s="93"/>
      <c r="E82" s="93">
        <v>3</v>
      </c>
      <c r="F82" s="93">
        <v>4</v>
      </c>
      <c r="G82" s="89">
        <v>5</v>
      </c>
      <c r="H82" s="93"/>
      <c r="I82" s="93"/>
      <c r="J82" s="93"/>
      <c r="K82" s="93">
        <v>6</v>
      </c>
      <c r="L82" s="93">
        <v>7</v>
      </c>
      <c r="M82" s="93">
        <v>8</v>
      </c>
      <c r="X82" s="11"/>
    </row>
    <row r="83" spans="1:24" ht="51.75" customHeight="1">
      <c r="A83" s="254" t="s">
        <v>95</v>
      </c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X83" s="11"/>
    </row>
    <row r="84" spans="1:25" ht="409.5" customHeight="1">
      <c r="A84" s="4" t="s">
        <v>79</v>
      </c>
      <c r="B84" s="252" t="s">
        <v>38</v>
      </c>
      <c r="C84" s="253"/>
      <c r="D84" s="3">
        <v>97</v>
      </c>
      <c r="E84" s="3">
        <v>182.3</v>
      </c>
      <c r="F84" s="4">
        <v>141.5</v>
      </c>
      <c r="G84" s="14">
        <v>135.5</v>
      </c>
      <c r="H84" s="4">
        <f aca="true" t="shared" si="8" ref="H84:H99">G84</f>
        <v>135.5</v>
      </c>
      <c r="I84" s="4">
        <f aca="true" t="shared" si="9" ref="I84:K85">E84/D84*100</f>
        <v>187.93814432989691</v>
      </c>
      <c r="J84" s="4">
        <f t="shared" si="9"/>
        <v>77.61930883159627</v>
      </c>
      <c r="K84" s="4">
        <f t="shared" si="9"/>
        <v>95.75971731448763</v>
      </c>
      <c r="L84" s="4">
        <f aca="true" t="shared" si="10" ref="L84:L100">F84-G84</f>
        <v>6</v>
      </c>
      <c r="M84" s="46" t="s">
        <v>190</v>
      </c>
      <c r="T84" s="11"/>
      <c r="U84" s="11">
        <f>E84+E85+E86+E90+E91+E92+E93</f>
        <v>83467.5</v>
      </c>
      <c r="V84" s="11">
        <f>F84+F85+F86+F90+F91+F92+F93</f>
        <v>72682</v>
      </c>
      <c r="W84" s="11">
        <f>G84+G85+G86+G90+G91+G92+G93</f>
        <v>70660</v>
      </c>
      <c r="X84" s="11"/>
      <c r="Y84" s="11"/>
    </row>
    <row r="85" spans="1:24" ht="390.75" customHeight="1">
      <c r="A85" s="4" t="s">
        <v>80</v>
      </c>
      <c r="B85" s="234" t="s">
        <v>158</v>
      </c>
      <c r="C85" s="235"/>
      <c r="D85" s="3">
        <v>40</v>
      </c>
      <c r="E85" s="3">
        <v>1199.8</v>
      </c>
      <c r="F85" s="4">
        <v>735.2</v>
      </c>
      <c r="G85" s="14">
        <v>723.4</v>
      </c>
      <c r="H85" s="4">
        <f t="shared" si="8"/>
        <v>723.4</v>
      </c>
      <c r="I85" s="4">
        <f t="shared" si="9"/>
        <v>2999.4999999999995</v>
      </c>
      <c r="J85" s="4">
        <f t="shared" si="9"/>
        <v>61.276879479913326</v>
      </c>
      <c r="K85" s="4">
        <f t="shared" si="9"/>
        <v>98.39499455930358</v>
      </c>
      <c r="L85" s="4">
        <f t="shared" si="10"/>
        <v>11.800000000000068</v>
      </c>
      <c r="M85" s="46" t="s">
        <v>190</v>
      </c>
      <c r="T85" s="20"/>
      <c r="X85" s="11"/>
    </row>
    <row r="86" spans="1:20" ht="409.5" customHeight="1">
      <c r="A86" s="21" t="s">
        <v>81</v>
      </c>
      <c r="B86" s="250" t="s">
        <v>40</v>
      </c>
      <c r="C86" s="251"/>
      <c r="D86" s="3"/>
      <c r="E86" s="3">
        <v>574.9</v>
      </c>
      <c r="F86" s="4">
        <v>440.8</v>
      </c>
      <c r="G86" s="14">
        <v>440.8</v>
      </c>
      <c r="H86" s="4">
        <f t="shared" si="8"/>
        <v>440.8</v>
      </c>
      <c r="I86" s="4"/>
      <c r="J86" s="4"/>
      <c r="K86" s="4">
        <f>G86/F86*100</f>
        <v>100</v>
      </c>
      <c r="L86" s="4">
        <f t="shared" si="10"/>
        <v>0</v>
      </c>
      <c r="M86" s="46" t="s">
        <v>190</v>
      </c>
      <c r="T86" s="20"/>
    </row>
    <row r="87" spans="1:20" ht="129" customHeight="1">
      <c r="A87" s="227" t="s">
        <v>61</v>
      </c>
      <c r="B87" s="227" t="s">
        <v>62</v>
      </c>
      <c r="C87" s="227"/>
      <c r="D87" s="227" t="s">
        <v>103</v>
      </c>
      <c r="E87" s="227" t="s">
        <v>39</v>
      </c>
      <c r="F87" s="227" t="s">
        <v>92</v>
      </c>
      <c r="G87" s="227" t="s">
        <v>101</v>
      </c>
      <c r="H87" s="227" t="s">
        <v>104</v>
      </c>
      <c r="I87" s="227" t="s">
        <v>201</v>
      </c>
      <c r="J87" s="227"/>
      <c r="K87" s="227"/>
      <c r="L87" s="227" t="s">
        <v>203</v>
      </c>
      <c r="M87" s="227" t="s">
        <v>202</v>
      </c>
      <c r="T87" s="20"/>
    </row>
    <row r="88" spans="1:20" ht="124.5" customHeight="1" hidden="1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T88" s="20"/>
    </row>
    <row r="89" spans="1:20" ht="43.5" customHeight="1">
      <c r="A89" s="93">
        <v>1</v>
      </c>
      <c r="B89" s="228">
        <v>2</v>
      </c>
      <c r="C89" s="229"/>
      <c r="D89" s="93"/>
      <c r="E89" s="93">
        <v>3</v>
      </c>
      <c r="F89" s="93">
        <v>4</v>
      </c>
      <c r="G89" s="93">
        <v>5</v>
      </c>
      <c r="H89" s="93"/>
      <c r="I89" s="93"/>
      <c r="J89" s="93"/>
      <c r="K89" s="93">
        <v>6</v>
      </c>
      <c r="L89" s="93">
        <v>7</v>
      </c>
      <c r="M89" s="93">
        <v>8</v>
      </c>
      <c r="T89" s="20"/>
    </row>
    <row r="90" spans="1:20" ht="408" customHeight="1">
      <c r="A90" s="21" t="s">
        <v>82</v>
      </c>
      <c r="B90" s="250" t="s">
        <v>41</v>
      </c>
      <c r="C90" s="251"/>
      <c r="D90" s="3"/>
      <c r="E90" s="3">
        <v>30</v>
      </c>
      <c r="F90" s="4">
        <v>22.9</v>
      </c>
      <c r="G90" s="14">
        <v>22.9</v>
      </c>
      <c r="H90" s="4">
        <f t="shared" si="8"/>
        <v>22.9</v>
      </c>
      <c r="I90" s="4"/>
      <c r="J90" s="4"/>
      <c r="K90" s="4">
        <f>G90/F90*100</f>
        <v>100</v>
      </c>
      <c r="L90" s="4">
        <f t="shared" si="10"/>
        <v>0</v>
      </c>
      <c r="M90" s="46" t="s">
        <v>190</v>
      </c>
      <c r="T90" s="20"/>
    </row>
    <row r="91" spans="1:25" ht="392.25" customHeight="1">
      <c r="A91" s="21" t="s">
        <v>107</v>
      </c>
      <c r="B91" s="234" t="s">
        <v>42</v>
      </c>
      <c r="C91" s="235"/>
      <c r="D91" s="3"/>
      <c r="E91" s="3">
        <v>159.7</v>
      </c>
      <c r="F91" s="4">
        <v>149.1</v>
      </c>
      <c r="G91" s="14">
        <v>149.1</v>
      </c>
      <c r="H91" s="4">
        <f t="shared" si="8"/>
        <v>149.1</v>
      </c>
      <c r="I91" s="249">
        <f>G91/F91*100</f>
        <v>100</v>
      </c>
      <c r="J91" s="249"/>
      <c r="K91" s="249"/>
      <c r="L91" s="4">
        <f t="shared" si="10"/>
        <v>0</v>
      </c>
      <c r="M91" s="47">
        <v>130</v>
      </c>
      <c r="T91" s="20"/>
      <c r="Y91" s="11"/>
    </row>
    <row r="92" spans="1:13" ht="223.5" customHeight="1">
      <c r="A92" s="21" t="s">
        <v>108</v>
      </c>
      <c r="B92" s="246" t="s">
        <v>43</v>
      </c>
      <c r="C92" s="246"/>
      <c r="D92" s="3">
        <v>0.8</v>
      </c>
      <c r="E92" s="3">
        <v>1233.8</v>
      </c>
      <c r="F92" s="4">
        <v>842</v>
      </c>
      <c r="G92" s="4">
        <v>830.3</v>
      </c>
      <c r="H92" s="4">
        <f t="shared" si="8"/>
        <v>830.3</v>
      </c>
      <c r="I92" s="249">
        <f>G92/F92*100</f>
        <v>98.6104513064133</v>
      </c>
      <c r="J92" s="249"/>
      <c r="K92" s="249"/>
      <c r="L92" s="4">
        <f t="shared" si="10"/>
        <v>11.700000000000045</v>
      </c>
      <c r="M92" s="46" t="s">
        <v>190</v>
      </c>
    </row>
    <row r="93" spans="1:18" ht="218.25" customHeight="1">
      <c r="A93" s="21" t="s">
        <v>110</v>
      </c>
      <c r="B93" s="234" t="s">
        <v>44</v>
      </c>
      <c r="C93" s="235"/>
      <c r="D93" s="3"/>
      <c r="E93" s="3">
        <v>80087</v>
      </c>
      <c r="F93" s="4">
        <v>70350.5</v>
      </c>
      <c r="G93" s="4">
        <v>68358</v>
      </c>
      <c r="H93" s="4">
        <f>G93</f>
        <v>68358</v>
      </c>
      <c r="I93" s="4"/>
      <c r="J93" s="4"/>
      <c r="K93" s="4">
        <f>G93/F93*100</f>
        <v>97.16775289443572</v>
      </c>
      <c r="L93" s="4">
        <f t="shared" si="10"/>
        <v>1992.5</v>
      </c>
      <c r="M93" s="46" t="s">
        <v>191</v>
      </c>
      <c r="N93" s="4"/>
      <c r="Q93" s="48"/>
      <c r="R93" s="48"/>
    </row>
    <row r="94" spans="1:18" ht="147.75" customHeight="1">
      <c r="A94" s="227" t="s">
        <v>61</v>
      </c>
      <c r="B94" s="227" t="s">
        <v>62</v>
      </c>
      <c r="C94" s="227"/>
      <c r="D94" s="227" t="s">
        <v>103</v>
      </c>
      <c r="E94" s="227" t="s">
        <v>39</v>
      </c>
      <c r="F94" s="227" t="s">
        <v>92</v>
      </c>
      <c r="G94" s="227" t="s">
        <v>101</v>
      </c>
      <c r="H94" s="227" t="s">
        <v>104</v>
      </c>
      <c r="I94" s="227" t="s">
        <v>201</v>
      </c>
      <c r="J94" s="227"/>
      <c r="K94" s="227"/>
      <c r="L94" s="227" t="s">
        <v>203</v>
      </c>
      <c r="M94" s="227" t="s">
        <v>202</v>
      </c>
      <c r="N94" s="4"/>
      <c r="Q94" s="48"/>
      <c r="R94" s="48"/>
    </row>
    <row r="95" spans="1:18" ht="218.25" customHeight="1" hidden="1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4"/>
      <c r="Q95" s="48"/>
      <c r="R95" s="48"/>
    </row>
    <row r="96" spans="1:18" ht="45.75" customHeight="1">
      <c r="A96" s="93">
        <v>1</v>
      </c>
      <c r="B96" s="228">
        <v>2</v>
      </c>
      <c r="C96" s="229"/>
      <c r="D96" s="93"/>
      <c r="E96" s="93">
        <v>3</v>
      </c>
      <c r="F96" s="93">
        <v>4</v>
      </c>
      <c r="G96" s="93">
        <v>5</v>
      </c>
      <c r="H96" s="93"/>
      <c r="I96" s="93"/>
      <c r="J96" s="93"/>
      <c r="K96" s="93">
        <v>6</v>
      </c>
      <c r="L96" s="93">
        <v>7</v>
      </c>
      <c r="M96" s="93">
        <v>8</v>
      </c>
      <c r="N96" s="4"/>
      <c r="Q96" s="48"/>
      <c r="R96" s="48"/>
    </row>
    <row r="97" spans="1:18" ht="231" customHeight="1">
      <c r="A97" s="21" t="s">
        <v>113</v>
      </c>
      <c r="B97" s="234" t="s">
        <v>45</v>
      </c>
      <c r="C97" s="235"/>
      <c r="D97" s="3"/>
      <c r="E97" s="3">
        <v>0.6</v>
      </c>
      <c r="F97" s="4">
        <v>0.4</v>
      </c>
      <c r="G97" s="4">
        <v>0.4</v>
      </c>
      <c r="H97" s="4">
        <f t="shared" si="8"/>
        <v>0.4</v>
      </c>
      <c r="I97" s="4"/>
      <c r="J97" s="4"/>
      <c r="K97" s="4">
        <f>G97/F97*100</f>
        <v>100</v>
      </c>
      <c r="L97" s="4">
        <f t="shared" si="10"/>
        <v>0</v>
      </c>
      <c r="M97" s="16"/>
      <c r="N97" s="4"/>
      <c r="Q97" s="48"/>
      <c r="R97" s="48"/>
    </row>
    <row r="98" spans="1:24" s="49" customFormat="1" ht="307.5" customHeight="1">
      <c r="A98" s="21" t="s">
        <v>114</v>
      </c>
      <c r="B98" s="234" t="s">
        <v>204</v>
      </c>
      <c r="C98" s="235"/>
      <c r="D98" s="3"/>
      <c r="E98" s="3">
        <v>876.8</v>
      </c>
      <c r="F98" s="4">
        <v>593.1</v>
      </c>
      <c r="G98" s="4">
        <v>555.2</v>
      </c>
      <c r="H98" s="4">
        <f t="shared" si="8"/>
        <v>555.2</v>
      </c>
      <c r="I98" s="4"/>
      <c r="J98" s="4"/>
      <c r="K98" s="4">
        <f>G98/F98*100</f>
        <v>93.60984656887541</v>
      </c>
      <c r="L98" s="4">
        <f t="shared" si="10"/>
        <v>37.89999999999998</v>
      </c>
      <c r="M98" s="46" t="s">
        <v>192</v>
      </c>
      <c r="Q98" s="50"/>
      <c r="R98" s="50"/>
      <c r="W98" s="51"/>
      <c r="X98" s="51"/>
    </row>
    <row r="99" spans="1:25" s="49" customFormat="1" ht="219" customHeight="1">
      <c r="A99" s="21" t="s">
        <v>120</v>
      </c>
      <c r="B99" s="234" t="s">
        <v>46</v>
      </c>
      <c r="C99" s="235"/>
      <c r="D99" s="3"/>
      <c r="E99" s="3">
        <v>185.6</v>
      </c>
      <c r="F99" s="4">
        <v>121.8</v>
      </c>
      <c r="G99" s="4">
        <v>112</v>
      </c>
      <c r="H99" s="4">
        <f t="shared" si="8"/>
        <v>112</v>
      </c>
      <c r="I99" s="4"/>
      <c r="J99" s="4"/>
      <c r="K99" s="4">
        <f>G99/F99*100</f>
        <v>91.95402298850574</v>
      </c>
      <c r="L99" s="4">
        <f t="shared" si="10"/>
        <v>9.799999999999997</v>
      </c>
      <c r="M99" s="46" t="s">
        <v>192</v>
      </c>
      <c r="Q99" s="50"/>
      <c r="R99" s="50"/>
      <c r="W99" s="51"/>
      <c r="X99" s="51"/>
      <c r="Y99" s="51">
        <f>F100-F99-F98-F97</f>
        <v>72690</v>
      </c>
    </row>
    <row r="100" spans="1:13" ht="45.75" customHeight="1">
      <c r="A100" s="52"/>
      <c r="B100" s="247" t="s">
        <v>123</v>
      </c>
      <c r="C100" s="248"/>
      <c r="D100" s="52"/>
      <c r="E100" s="53">
        <f>SUM(E84:E99)</f>
        <v>84536.50000000001</v>
      </c>
      <c r="F100" s="53">
        <f>SUM(F84:F99)</f>
        <v>73405.3</v>
      </c>
      <c r="G100" s="53">
        <f>SUM(G84:G99)</f>
        <v>71337.59999999999</v>
      </c>
      <c r="H100" s="53">
        <f>SUM(H84:H99)</f>
        <v>71327.59999999999</v>
      </c>
      <c r="I100" s="53">
        <f>SUM(I84:I92)</f>
        <v>3386.04859563631</v>
      </c>
      <c r="J100" s="53">
        <f>SUM(J84:J92)</f>
        <v>138.8961883115096</v>
      </c>
      <c r="K100" s="53">
        <f>G100/F100*100</f>
        <v>97.18317342208258</v>
      </c>
      <c r="L100" s="15">
        <f t="shared" si="10"/>
        <v>2067.7000000000116</v>
      </c>
      <c r="M100" s="54"/>
    </row>
    <row r="101" spans="1:13" ht="39" customHeight="1">
      <c r="A101" s="254" t="s">
        <v>83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</row>
    <row r="102" spans="1:13" ht="1.5" customHeight="1">
      <c r="A102" s="249" t="s">
        <v>84</v>
      </c>
      <c r="B102" s="217" t="s">
        <v>47</v>
      </c>
      <c r="C102" s="218"/>
      <c r="D102" s="3"/>
      <c r="E102" s="55"/>
      <c r="F102" s="55"/>
      <c r="G102" s="55"/>
      <c r="H102" s="55"/>
      <c r="I102" s="198"/>
      <c r="J102" s="198"/>
      <c r="K102" s="198"/>
      <c r="L102" s="55"/>
      <c r="M102" s="45"/>
    </row>
    <row r="103" spans="1:13" ht="16.5" customHeight="1">
      <c r="A103" s="249"/>
      <c r="B103" s="208"/>
      <c r="C103" s="203"/>
      <c r="D103" s="199">
        <v>50</v>
      </c>
      <c r="E103" s="199">
        <f>E105+E106</f>
        <v>2655.5</v>
      </c>
      <c r="F103" s="199">
        <f>F105+F106</f>
        <v>2249.6</v>
      </c>
      <c r="G103" s="199">
        <f>G105+G106</f>
        <v>832.4</v>
      </c>
      <c r="H103" s="199">
        <f>H105+H106</f>
        <v>832.4</v>
      </c>
      <c r="I103" s="4"/>
      <c r="J103" s="4"/>
      <c r="K103" s="249">
        <f>G103/F103*100</f>
        <v>37.002133712660026</v>
      </c>
      <c r="L103" s="230">
        <f aca="true" t="shared" si="11" ref="L103:L121">F103-G103</f>
        <v>1417.1999999999998</v>
      </c>
      <c r="M103" s="200" t="s">
        <v>193</v>
      </c>
    </row>
    <row r="104" spans="1:29" ht="151.5" customHeight="1">
      <c r="A104" s="249"/>
      <c r="B104" s="204"/>
      <c r="C104" s="197"/>
      <c r="D104" s="199"/>
      <c r="E104" s="199"/>
      <c r="F104" s="199"/>
      <c r="G104" s="199"/>
      <c r="H104" s="199"/>
      <c r="I104" s="4"/>
      <c r="J104" s="4"/>
      <c r="K104" s="249"/>
      <c r="L104" s="231"/>
      <c r="M104" s="200"/>
      <c r="V104" s="11"/>
      <c r="W104" s="11">
        <f>G103+G63</f>
        <v>36931.1</v>
      </c>
      <c r="X104" s="11"/>
      <c r="AB104" s="11">
        <f>F120+F63+F92</f>
        <v>40614.299999999996</v>
      </c>
      <c r="AC104" s="11">
        <f>G120+G63+G92</f>
        <v>38013.2</v>
      </c>
    </row>
    <row r="105" spans="1:28" ht="44.25" customHeight="1" hidden="1">
      <c r="A105" s="4"/>
      <c r="B105" s="246" t="s">
        <v>128</v>
      </c>
      <c r="C105" s="246"/>
      <c r="D105" s="3"/>
      <c r="E105" s="3">
        <v>2619.4</v>
      </c>
      <c r="F105" s="3">
        <v>2213.5</v>
      </c>
      <c r="G105" s="4">
        <v>796.3</v>
      </c>
      <c r="H105" s="4">
        <f>G105</f>
        <v>796.3</v>
      </c>
      <c r="I105" s="4"/>
      <c r="J105" s="4"/>
      <c r="K105" s="4">
        <f>G105/F105*100</f>
        <v>35.974700700248476</v>
      </c>
      <c r="L105" s="4">
        <f t="shared" si="11"/>
        <v>1417.2</v>
      </c>
      <c r="M105" s="56"/>
      <c r="V105" s="11"/>
      <c r="W105" s="11"/>
      <c r="X105" s="11"/>
      <c r="AB105" s="11"/>
    </row>
    <row r="106" spans="1:28" ht="21.75" customHeight="1" hidden="1">
      <c r="A106" s="4"/>
      <c r="B106" s="246" t="s">
        <v>184</v>
      </c>
      <c r="C106" s="246"/>
      <c r="D106" s="3"/>
      <c r="E106" s="3">
        <v>36.1</v>
      </c>
      <c r="F106" s="3">
        <v>36.1</v>
      </c>
      <c r="G106" s="4">
        <v>36.1</v>
      </c>
      <c r="H106" s="4">
        <f>G106</f>
        <v>36.1</v>
      </c>
      <c r="I106" s="4"/>
      <c r="J106" s="4"/>
      <c r="K106" s="4">
        <f>G106/F106*100</f>
        <v>100</v>
      </c>
      <c r="L106" s="4">
        <f t="shared" si="11"/>
        <v>0</v>
      </c>
      <c r="M106" s="57"/>
      <c r="V106" s="11"/>
      <c r="W106" s="11"/>
      <c r="X106" s="11"/>
      <c r="AB106" s="11"/>
    </row>
    <row r="107" spans="1:28" ht="86.25" customHeight="1">
      <c r="A107" s="4" t="s">
        <v>85</v>
      </c>
      <c r="B107" s="246" t="s">
        <v>48</v>
      </c>
      <c r="C107" s="246"/>
      <c r="D107" s="3">
        <v>3681.3</v>
      </c>
      <c r="E107" s="3">
        <v>158.7</v>
      </c>
      <c r="F107" s="4">
        <v>73</v>
      </c>
      <c r="G107" s="4">
        <v>47.1</v>
      </c>
      <c r="H107" s="4">
        <f>G107</f>
        <v>47.1</v>
      </c>
      <c r="I107" s="4"/>
      <c r="J107" s="4"/>
      <c r="K107" s="4">
        <f>G107/F107*100</f>
        <v>64.5205479452055</v>
      </c>
      <c r="L107" s="4">
        <f t="shared" si="11"/>
        <v>25.9</v>
      </c>
      <c r="M107" s="57"/>
      <c r="V107" s="11">
        <f>H107+H108+H110+H114+H117</f>
        <v>251.8</v>
      </c>
      <c r="AB107" s="11">
        <f>G107+G108+G110</f>
        <v>152.1</v>
      </c>
    </row>
    <row r="108" spans="1:28" ht="72.75" customHeight="1">
      <c r="A108" s="249" t="s">
        <v>86</v>
      </c>
      <c r="B108" s="246" t="s">
        <v>194</v>
      </c>
      <c r="C108" s="246"/>
      <c r="D108" s="206">
        <v>13.4</v>
      </c>
      <c r="E108" s="206">
        <v>79.8</v>
      </c>
      <c r="F108" s="230">
        <v>79.7</v>
      </c>
      <c r="G108" s="230">
        <v>73.8</v>
      </c>
      <c r="H108" s="249">
        <f>G108</f>
        <v>73.8</v>
      </c>
      <c r="I108" s="249">
        <f>G108/F108*100</f>
        <v>92.59723964868255</v>
      </c>
      <c r="J108" s="249"/>
      <c r="K108" s="249"/>
      <c r="L108" s="230">
        <f t="shared" si="11"/>
        <v>5.900000000000006</v>
      </c>
      <c r="M108" s="201" t="s">
        <v>195</v>
      </c>
      <c r="AB108" s="11">
        <f>G78</f>
        <v>1016.7</v>
      </c>
    </row>
    <row r="109" spans="1:13" ht="120" customHeight="1">
      <c r="A109" s="249"/>
      <c r="B109" s="246"/>
      <c r="C109" s="246"/>
      <c r="D109" s="207"/>
      <c r="E109" s="207"/>
      <c r="F109" s="231"/>
      <c r="G109" s="231"/>
      <c r="H109" s="249"/>
      <c r="I109" s="249"/>
      <c r="J109" s="249"/>
      <c r="K109" s="249"/>
      <c r="L109" s="231"/>
      <c r="M109" s="202"/>
    </row>
    <row r="110" spans="1:13" ht="129" customHeight="1">
      <c r="A110" s="4" t="s">
        <v>99</v>
      </c>
      <c r="B110" s="246" t="s">
        <v>115</v>
      </c>
      <c r="C110" s="246"/>
      <c r="D110" s="3">
        <v>97.1</v>
      </c>
      <c r="E110" s="3">
        <v>68.8</v>
      </c>
      <c r="F110" s="4">
        <v>56.1</v>
      </c>
      <c r="G110" s="4">
        <v>31.2</v>
      </c>
      <c r="H110" s="4">
        <f>G110</f>
        <v>31.2</v>
      </c>
      <c r="I110" s="4">
        <f>H110</f>
        <v>31.2</v>
      </c>
      <c r="J110" s="4">
        <f>I110</f>
        <v>31.2</v>
      </c>
      <c r="K110" s="4">
        <f aca="true" t="shared" si="12" ref="K110:K121">G110/F110*100</f>
        <v>55.61497326203209</v>
      </c>
      <c r="L110" s="4">
        <f t="shared" si="11"/>
        <v>24.900000000000002</v>
      </c>
      <c r="M110" s="16" t="s">
        <v>196</v>
      </c>
    </row>
    <row r="111" spans="1:13" ht="121.5" customHeight="1">
      <c r="A111" s="227" t="s">
        <v>61</v>
      </c>
      <c r="B111" s="227" t="s">
        <v>62</v>
      </c>
      <c r="C111" s="227"/>
      <c r="D111" s="227" t="s">
        <v>103</v>
      </c>
      <c r="E111" s="227" t="s">
        <v>39</v>
      </c>
      <c r="F111" s="227" t="s">
        <v>92</v>
      </c>
      <c r="G111" s="227" t="s">
        <v>101</v>
      </c>
      <c r="H111" s="227" t="s">
        <v>104</v>
      </c>
      <c r="I111" s="227" t="s">
        <v>201</v>
      </c>
      <c r="J111" s="227"/>
      <c r="K111" s="227"/>
      <c r="L111" s="227" t="s">
        <v>203</v>
      </c>
      <c r="M111" s="227" t="s">
        <v>202</v>
      </c>
    </row>
    <row r="112" spans="1:13" ht="23.25" customHeight="1">
      <c r="A112" s="227"/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</row>
    <row r="113" spans="1:13" ht="51.75" customHeight="1">
      <c r="A113" s="93">
        <v>1</v>
      </c>
      <c r="B113" s="228">
        <v>2</v>
      </c>
      <c r="C113" s="229"/>
      <c r="D113" s="93"/>
      <c r="E113" s="93">
        <v>3</v>
      </c>
      <c r="F113" s="93">
        <v>4</v>
      </c>
      <c r="G113" s="93">
        <v>5</v>
      </c>
      <c r="H113" s="93"/>
      <c r="I113" s="93"/>
      <c r="J113" s="93"/>
      <c r="K113" s="93">
        <v>6</v>
      </c>
      <c r="L113" s="93">
        <v>7</v>
      </c>
      <c r="M113" s="93">
        <v>8</v>
      </c>
    </row>
    <row r="114" spans="1:13" ht="279.75" customHeight="1">
      <c r="A114" s="21" t="s">
        <v>49</v>
      </c>
      <c r="B114" s="234" t="s">
        <v>52</v>
      </c>
      <c r="C114" s="235"/>
      <c r="D114" s="3"/>
      <c r="E114" s="3">
        <f>E115+E116</f>
        <v>150</v>
      </c>
      <c r="F114" s="3">
        <f>F115+F116</f>
        <v>116.5</v>
      </c>
      <c r="G114" s="3">
        <f>G115+G116</f>
        <v>77.7</v>
      </c>
      <c r="H114" s="3">
        <f>H115+H116</f>
        <v>77.7</v>
      </c>
      <c r="I114" s="4"/>
      <c r="J114" s="4"/>
      <c r="K114" s="4">
        <f t="shared" si="12"/>
        <v>66.69527896995709</v>
      </c>
      <c r="L114" s="4">
        <f t="shared" si="11"/>
        <v>38.8</v>
      </c>
      <c r="M114" s="16" t="s">
        <v>196</v>
      </c>
    </row>
    <row r="115" spans="1:13" ht="45.75" customHeight="1" hidden="1">
      <c r="A115" s="21" t="s">
        <v>50</v>
      </c>
      <c r="B115" s="234" t="s">
        <v>53</v>
      </c>
      <c r="C115" s="235"/>
      <c r="D115" s="3"/>
      <c r="E115" s="3">
        <v>80</v>
      </c>
      <c r="F115" s="4">
        <v>46.5</v>
      </c>
      <c r="G115" s="4">
        <v>23.5</v>
      </c>
      <c r="H115" s="4">
        <f>G115</f>
        <v>23.5</v>
      </c>
      <c r="I115" s="4"/>
      <c r="J115" s="4"/>
      <c r="K115" s="4">
        <f t="shared" si="12"/>
        <v>50.53763440860215</v>
      </c>
      <c r="L115" s="4">
        <f t="shared" si="11"/>
        <v>23</v>
      </c>
      <c r="M115" s="57"/>
    </row>
    <row r="116" spans="1:13" ht="43.5" customHeight="1" hidden="1">
      <c r="A116" s="21" t="s">
        <v>51</v>
      </c>
      <c r="B116" s="234" t="s">
        <v>54</v>
      </c>
      <c r="C116" s="235"/>
      <c r="D116" s="3"/>
      <c r="E116" s="3">
        <v>70</v>
      </c>
      <c r="F116" s="4">
        <v>70</v>
      </c>
      <c r="G116" s="4">
        <v>54.2</v>
      </c>
      <c r="H116" s="4">
        <f>G116</f>
        <v>54.2</v>
      </c>
      <c r="I116" s="4"/>
      <c r="J116" s="4"/>
      <c r="K116" s="4">
        <f t="shared" si="12"/>
        <v>77.42857142857143</v>
      </c>
      <c r="L116" s="4">
        <f t="shared" si="11"/>
        <v>15.799999999999997</v>
      </c>
      <c r="M116" s="57"/>
    </row>
    <row r="117" spans="1:13" ht="122.25" customHeight="1">
      <c r="A117" s="21" t="s">
        <v>175</v>
      </c>
      <c r="B117" s="234" t="s">
        <v>174</v>
      </c>
      <c r="C117" s="235"/>
      <c r="D117" s="3"/>
      <c r="E117" s="3">
        <f>E118+E119</f>
        <v>31.9</v>
      </c>
      <c r="F117" s="3">
        <f>F118+F119</f>
        <v>25.1</v>
      </c>
      <c r="G117" s="3">
        <f>G118+G119</f>
        <v>22</v>
      </c>
      <c r="H117" s="4">
        <f>G117</f>
        <v>22</v>
      </c>
      <c r="I117" s="4"/>
      <c r="J117" s="4"/>
      <c r="K117" s="4">
        <f t="shared" si="12"/>
        <v>87.64940239043824</v>
      </c>
      <c r="L117" s="4">
        <f t="shared" si="11"/>
        <v>3.1000000000000014</v>
      </c>
      <c r="M117" s="16" t="s">
        <v>196</v>
      </c>
    </row>
    <row r="118" spans="1:13" ht="87.75" customHeight="1" hidden="1">
      <c r="A118" s="21"/>
      <c r="B118" s="234" t="s">
        <v>176</v>
      </c>
      <c r="C118" s="235"/>
      <c r="D118" s="3"/>
      <c r="E118" s="3">
        <v>21.8</v>
      </c>
      <c r="F118" s="4">
        <v>19</v>
      </c>
      <c r="G118" s="4">
        <v>19</v>
      </c>
      <c r="H118" s="4">
        <f>G118</f>
        <v>19</v>
      </c>
      <c r="I118" s="4"/>
      <c r="J118" s="4"/>
      <c r="K118" s="4">
        <f t="shared" si="12"/>
        <v>100</v>
      </c>
      <c r="L118" s="4">
        <f t="shared" si="11"/>
        <v>0</v>
      </c>
      <c r="M118" s="57"/>
    </row>
    <row r="119" spans="1:13" ht="55.5" customHeight="1" hidden="1">
      <c r="A119" s="21"/>
      <c r="B119" s="234" t="s">
        <v>177</v>
      </c>
      <c r="C119" s="235"/>
      <c r="D119" s="3"/>
      <c r="E119" s="3">
        <v>10.1</v>
      </c>
      <c r="F119" s="4">
        <v>6.1</v>
      </c>
      <c r="G119" s="4">
        <v>3</v>
      </c>
      <c r="H119" s="4">
        <f>G119</f>
        <v>3</v>
      </c>
      <c r="I119" s="4"/>
      <c r="J119" s="4"/>
      <c r="K119" s="4">
        <f t="shared" si="12"/>
        <v>49.180327868852466</v>
      </c>
      <c r="L119" s="4">
        <f t="shared" si="11"/>
        <v>3.0999999999999996</v>
      </c>
      <c r="M119" s="57"/>
    </row>
    <row r="120" spans="1:27" ht="49.5" customHeight="1">
      <c r="A120" s="4"/>
      <c r="B120" s="242" t="s">
        <v>87</v>
      </c>
      <c r="C120" s="242"/>
      <c r="D120" s="15" t="e">
        <f>D103+D107+D108+D110+#REF!</f>
        <v>#REF!</v>
      </c>
      <c r="E120" s="15">
        <f>E103+E107+E108+E110+E114+E117</f>
        <v>3144.7000000000003</v>
      </c>
      <c r="F120" s="15">
        <f>F103+F107+F108+F110+F114+F117</f>
        <v>2599.9999999999995</v>
      </c>
      <c r="G120" s="15">
        <f>G103+G107+G108+G110+G114+G117</f>
        <v>1084.2</v>
      </c>
      <c r="H120" s="15">
        <f>H103+H107+H108+H110+H114+H117</f>
        <v>1084.2</v>
      </c>
      <c r="I120" s="15">
        <f>SUM(I103:I110)</f>
        <v>123.79723964868255</v>
      </c>
      <c r="J120" s="15">
        <f>SUM(J103:J110)</f>
        <v>31.2</v>
      </c>
      <c r="K120" s="4">
        <f t="shared" si="12"/>
        <v>41.70000000000001</v>
      </c>
      <c r="L120" s="15">
        <f t="shared" si="11"/>
        <v>1515.7999999999995</v>
      </c>
      <c r="M120" s="58"/>
      <c r="N120" s="58">
        <f>N103+N107+N108+N110</f>
        <v>0</v>
      </c>
      <c r="T120" s="20"/>
      <c r="X120" s="11"/>
      <c r="AA120" s="20">
        <v>8078.2</v>
      </c>
    </row>
    <row r="121" spans="1:21" ht="48" customHeight="1">
      <c r="A121" s="4"/>
      <c r="B121" s="232" t="s">
        <v>121</v>
      </c>
      <c r="C121" s="186"/>
      <c r="D121" s="15"/>
      <c r="E121" s="15">
        <f aca="true" t="shared" si="13" ref="E121:J121">E63+E78+E100+E120</f>
        <v>131529.6</v>
      </c>
      <c r="F121" s="15">
        <f t="shared" si="13"/>
        <v>114241.5</v>
      </c>
      <c r="G121" s="15">
        <f t="shared" si="13"/>
        <v>109537.19999999998</v>
      </c>
      <c r="H121" s="15">
        <f t="shared" si="13"/>
        <v>91717.79999999999</v>
      </c>
      <c r="I121" s="15">
        <f t="shared" si="13"/>
        <v>3706.9576631783434</v>
      </c>
      <c r="J121" s="15">
        <f t="shared" si="13"/>
        <v>170.0961883115096</v>
      </c>
      <c r="K121" s="15">
        <f t="shared" si="12"/>
        <v>95.88214440461653</v>
      </c>
      <c r="L121" s="15">
        <f t="shared" si="11"/>
        <v>4704.3000000000175</v>
      </c>
      <c r="M121" s="58"/>
      <c r="T121" s="20"/>
      <c r="U121" s="20"/>
    </row>
    <row r="122" spans="1:13" ht="60" customHeight="1">
      <c r="A122" s="254" t="s">
        <v>89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</row>
    <row r="123" spans="1:27" ht="409.5" customHeight="1">
      <c r="A123" s="4"/>
      <c r="B123" s="246" t="s">
        <v>94</v>
      </c>
      <c r="C123" s="246"/>
      <c r="D123" s="59">
        <v>5841.1</v>
      </c>
      <c r="E123" s="15">
        <v>9147.5</v>
      </c>
      <c r="F123" s="15">
        <v>5855.8</v>
      </c>
      <c r="G123" s="15">
        <v>5390.9</v>
      </c>
      <c r="H123" s="15">
        <f>G123</f>
        <v>5390.9</v>
      </c>
      <c r="I123" s="60"/>
      <c r="J123" s="60"/>
      <c r="K123" s="15">
        <f>G123/F123*100</f>
        <v>92.060862734383</v>
      </c>
      <c r="L123" s="15"/>
      <c r="M123" s="92" t="s">
        <v>200</v>
      </c>
      <c r="AA123" s="20" t="e">
        <f>AA120-#REF!</f>
        <v>#REF!</v>
      </c>
    </row>
    <row r="124" spans="1:27" ht="90" customHeight="1">
      <c r="A124" s="243" t="s">
        <v>55</v>
      </c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5"/>
      <c r="AA124" s="20"/>
    </row>
    <row r="125" spans="1:27" ht="216" customHeight="1">
      <c r="A125" s="25"/>
      <c r="B125" s="234" t="s">
        <v>159</v>
      </c>
      <c r="C125" s="235"/>
      <c r="D125" s="61"/>
      <c r="E125" s="15">
        <v>10.2</v>
      </c>
      <c r="F125" s="15">
        <v>10.2</v>
      </c>
      <c r="G125" s="15">
        <v>10.2</v>
      </c>
      <c r="H125" s="15">
        <f>G125</f>
        <v>10.2</v>
      </c>
      <c r="I125" s="60"/>
      <c r="J125" s="60"/>
      <c r="K125" s="15">
        <f>G125/F125*100</f>
        <v>100</v>
      </c>
      <c r="L125" s="15"/>
      <c r="M125" s="58"/>
      <c r="AA125" s="20"/>
    </row>
    <row r="126" spans="1:27" ht="93.75" customHeight="1">
      <c r="A126" s="225" t="s">
        <v>61</v>
      </c>
      <c r="B126" s="236" t="s">
        <v>62</v>
      </c>
      <c r="C126" s="238"/>
      <c r="D126" s="227" t="s">
        <v>103</v>
      </c>
      <c r="E126" s="225" t="s">
        <v>39</v>
      </c>
      <c r="F126" s="225" t="s">
        <v>92</v>
      </c>
      <c r="G126" s="225" t="s">
        <v>101</v>
      </c>
      <c r="H126" s="227" t="s">
        <v>104</v>
      </c>
      <c r="I126" s="236" t="s">
        <v>201</v>
      </c>
      <c r="J126" s="237"/>
      <c r="K126" s="238"/>
      <c r="L126" s="225" t="s">
        <v>203</v>
      </c>
      <c r="M126" s="225" t="s">
        <v>202</v>
      </c>
      <c r="AA126" s="20"/>
    </row>
    <row r="127" spans="1:27" ht="44.25" customHeight="1">
      <c r="A127" s="226"/>
      <c r="B127" s="239"/>
      <c r="C127" s="241"/>
      <c r="D127" s="227"/>
      <c r="E127" s="226"/>
      <c r="F127" s="226"/>
      <c r="G127" s="226"/>
      <c r="H127" s="227"/>
      <c r="I127" s="239"/>
      <c r="J127" s="240"/>
      <c r="K127" s="241"/>
      <c r="L127" s="226"/>
      <c r="M127" s="226"/>
      <c r="AA127" s="20"/>
    </row>
    <row r="128" spans="1:27" ht="44.25" customHeight="1">
      <c r="A128" s="93">
        <v>1</v>
      </c>
      <c r="B128" s="228">
        <v>2</v>
      </c>
      <c r="C128" s="229"/>
      <c r="D128" s="93"/>
      <c r="E128" s="93">
        <v>3</v>
      </c>
      <c r="F128" s="93">
        <v>4</v>
      </c>
      <c r="G128" s="93">
        <v>5</v>
      </c>
      <c r="H128" s="93"/>
      <c r="I128" s="93"/>
      <c r="J128" s="93"/>
      <c r="K128" s="93">
        <v>6</v>
      </c>
      <c r="L128" s="93">
        <v>7</v>
      </c>
      <c r="M128" s="93">
        <v>8</v>
      </c>
      <c r="AA128" s="20"/>
    </row>
    <row r="129" spans="1:27" ht="105" customHeight="1">
      <c r="A129" s="243" t="s">
        <v>133</v>
      </c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5"/>
      <c r="AA129" s="20"/>
    </row>
    <row r="130" spans="1:27" ht="348" customHeight="1">
      <c r="A130" s="21"/>
      <c r="B130" s="234" t="s">
        <v>178</v>
      </c>
      <c r="C130" s="235"/>
      <c r="D130" s="61"/>
      <c r="E130" s="15">
        <v>160.9</v>
      </c>
      <c r="F130" s="15">
        <v>160.9</v>
      </c>
      <c r="G130" s="15">
        <v>160.9</v>
      </c>
      <c r="H130" s="15">
        <f>G130</f>
        <v>160.9</v>
      </c>
      <c r="I130" s="60"/>
      <c r="J130" s="60"/>
      <c r="K130" s="15">
        <f>G130/F130*100</f>
        <v>100</v>
      </c>
      <c r="L130" s="15"/>
      <c r="M130" s="58"/>
      <c r="AA130" s="20"/>
    </row>
    <row r="131" spans="1:27" ht="60" customHeight="1">
      <c r="A131" s="243" t="s">
        <v>161</v>
      </c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5"/>
      <c r="AA131" s="20"/>
    </row>
    <row r="132" spans="1:27" ht="141" customHeight="1">
      <c r="A132" s="21"/>
      <c r="B132" s="234" t="s">
        <v>162</v>
      </c>
      <c r="C132" s="235"/>
      <c r="D132" s="61"/>
      <c r="E132" s="15">
        <v>500</v>
      </c>
      <c r="F132" s="15">
        <v>500</v>
      </c>
      <c r="G132" s="15">
        <v>500</v>
      </c>
      <c r="H132" s="15">
        <f>G132</f>
        <v>500</v>
      </c>
      <c r="I132" s="60"/>
      <c r="J132" s="60"/>
      <c r="K132" s="15">
        <f>G132/F132*100</f>
        <v>100</v>
      </c>
      <c r="L132" s="15"/>
      <c r="M132" s="58"/>
      <c r="AA132" s="20"/>
    </row>
    <row r="133" spans="1:27" ht="52.5" customHeight="1">
      <c r="A133" s="243" t="s">
        <v>163</v>
      </c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5"/>
      <c r="AA133" s="20"/>
    </row>
    <row r="134" spans="1:27" ht="272.25" customHeight="1">
      <c r="A134" s="21"/>
      <c r="B134" s="234" t="s">
        <v>166</v>
      </c>
      <c r="C134" s="235"/>
      <c r="D134" s="61"/>
      <c r="E134" s="15">
        <v>212.8</v>
      </c>
      <c r="F134" s="15">
        <v>212.8</v>
      </c>
      <c r="G134" s="15">
        <v>212.8</v>
      </c>
      <c r="H134" s="15">
        <f>G134</f>
        <v>212.8</v>
      </c>
      <c r="I134" s="60"/>
      <c r="J134" s="60"/>
      <c r="K134" s="15">
        <f>G134/F134*100</f>
        <v>100</v>
      </c>
      <c r="L134" s="15"/>
      <c r="M134" s="58"/>
      <c r="AA134" s="20"/>
    </row>
    <row r="135" spans="1:25" ht="71.25" customHeight="1">
      <c r="A135" s="4"/>
      <c r="B135" s="242" t="s">
        <v>102</v>
      </c>
      <c r="C135" s="242"/>
      <c r="D135" s="61"/>
      <c r="E135" s="59">
        <f>E121+E123+E125+E130+E132+E134</f>
        <v>141561</v>
      </c>
      <c r="F135" s="59">
        <f>F121+F123+F125+F130+F132+F134</f>
        <v>120981.2</v>
      </c>
      <c r="G135" s="59">
        <f>G121+G123+G125+G130+G132+G134</f>
        <v>115811.99999999997</v>
      </c>
      <c r="H135" s="59">
        <f>H121+H123+H125+H130+H132+H134</f>
        <v>97992.59999999998</v>
      </c>
      <c r="I135" s="59">
        <f>I121+I123+I125+I130</f>
        <v>3706.9576631783434</v>
      </c>
      <c r="J135" s="59">
        <f>J121+J123+J125+J130</f>
        <v>170.0961883115096</v>
      </c>
      <c r="K135" s="15">
        <f>G135/F135*100</f>
        <v>95.72727002211911</v>
      </c>
      <c r="L135" s="15"/>
      <c r="M135" s="62"/>
      <c r="X135" s="11"/>
      <c r="Y135" s="6">
        <f>137434.3+212.8</f>
        <v>137647.09999999998</v>
      </c>
    </row>
    <row r="136" spans="1:24" ht="71.25" customHeight="1">
      <c r="A136" s="4"/>
      <c r="B136" s="232"/>
      <c r="C136" s="233"/>
      <c r="D136" s="59"/>
      <c r="E136" s="59"/>
      <c r="F136" s="59"/>
      <c r="G136" s="59"/>
      <c r="H136" s="59"/>
      <c r="I136" s="59"/>
      <c r="J136" s="59"/>
      <c r="K136" s="15"/>
      <c r="L136" s="15"/>
      <c r="M136" s="62"/>
      <c r="X136" s="11"/>
    </row>
    <row r="137" spans="1:24" ht="71.25" customHeight="1">
      <c r="A137" s="227" t="s">
        <v>61</v>
      </c>
      <c r="B137" s="227" t="s">
        <v>62</v>
      </c>
      <c r="C137" s="227"/>
      <c r="D137" s="227" t="s">
        <v>103</v>
      </c>
      <c r="E137" s="227" t="s">
        <v>39</v>
      </c>
      <c r="F137" s="227" t="s">
        <v>92</v>
      </c>
      <c r="G137" s="225" t="s">
        <v>101</v>
      </c>
      <c r="H137" s="227" t="s">
        <v>104</v>
      </c>
      <c r="I137" s="227" t="s">
        <v>201</v>
      </c>
      <c r="J137" s="227"/>
      <c r="K137" s="227"/>
      <c r="L137" s="227" t="s">
        <v>203</v>
      </c>
      <c r="M137" s="227" t="s">
        <v>202</v>
      </c>
      <c r="X137" s="11"/>
    </row>
    <row r="138" spans="1:13" ht="50.25" customHeight="1">
      <c r="A138" s="227"/>
      <c r="B138" s="227"/>
      <c r="C138" s="227"/>
      <c r="D138" s="227"/>
      <c r="E138" s="227"/>
      <c r="F138" s="227"/>
      <c r="G138" s="226"/>
      <c r="H138" s="227"/>
      <c r="I138" s="227"/>
      <c r="J138" s="227"/>
      <c r="K138" s="227"/>
      <c r="L138" s="227"/>
      <c r="M138" s="227"/>
    </row>
    <row r="139" spans="1:13" ht="50.25" customHeight="1">
      <c r="A139" s="93">
        <v>1</v>
      </c>
      <c r="B139" s="228">
        <v>2</v>
      </c>
      <c r="C139" s="190"/>
      <c r="D139" s="94"/>
      <c r="E139" s="93">
        <v>3</v>
      </c>
      <c r="F139" s="93">
        <v>4</v>
      </c>
      <c r="G139" s="93">
        <v>5</v>
      </c>
      <c r="H139" s="93">
        <v>6</v>
      </c>
      <c r="I139" s="93"/>
      <c r="J139" s="93"/>
      <c r="K139" s="93"/>
      <c r="L139" s="93">
        <v>7</v>
      </c>
      <c r="M139" s="93">
        <v>8</v>
      </c>
    </row>
    <row r="140" spans="1:13" ht="55.5" customHeight="1">
      <c r="A140" s="4"/>
      <c r="B140" s="187" t="s">
        <v>168</v>
      </c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9"/>
    </row>
    <row r="141" spans="1:13" ht="155.25" customHeight="1">
      <c r="A141" s="21" t="s">
        <v>58</v>
      </c>
      <c r="B141" s="246" t="s">
        <v>56</v>
      </c>
      <c r="C141" s="246"/>
      <c r="D141" s="43">
        <v>1491.3</v>
      </c>
      <c r="E141" s="15">
        <v>1558.6</v>
      </c>
      <c r="F141" s="63">
        <v>960.9</v>
      </c>
      <c r="G141" s="15">
        <v>784.7</v>
      </c>
      <c r="H141" s="15">
        <f>G141</f>
        <v>784.7</v>
      </c>
      <c r="I141" s="63"/>
      <c r="J141" s="63"/>
      <c r="K141" s="15">
        <f>G141/F141*100</f>
        <v>81.66302424810074</v>
      </c>
      <c r="L141" s="15"/>
      <c r="M141" s="58"/>
    </row>
    <row r="142" spans="1:13" ht="368.25" customHeight="1">
      <c r="A142" s="21" t="s">
        <v>65</v>
      </c>
      <c r="B142" s="234" t="s">
        <v>181</v>
      </c>
      <c r="C142" s="235"/>
      <c r="D142" s="43"/>
      <c r="E142" s="15">
        <v>26.6</v>
      </c>
      <c r="F142" s="63">
        <v>26.6</v>
      </c>
      <c r="G142" s="15">
        <v>26.6</v>
      </c>
      <c r="H142" s="15">
        <f>G142</f>
        <v>26.6</v>
      </c>
      <c r="I142" s="63"/>
      <c r="J142" s="63"/>
      <c r="K142" s="15">
        <f>G142/F142*100</f>
        <v>100</v>
      </c>
      <c r="L142" s="15"/>
      <c r="M142" s="58"/>
    </row>
    <row r="143" spans="1:13" ht="99.75" customHeight="1">
      <c r="A143" s="243" t="s">
        <v>59</v>
      </c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5"/>
    </row>
    <row r="144" spans="1:25" ht="180.75" customHeight="1">
      <c r="A144" s="15"/>
      <c r="B144" s="234" t="s">
        <v>57</v>
      </c>
      <c r="C144" s="235"/>
      <c r="D144" s="15"/>
      <c r="E144" s="15">
        <v>29.4</v>
      </c>
      <c r="F144" s="15">
        <v>29.4</v>
      </c>
      <c r="G144" s="15">
        <v>29.4</v>
      </c>
      <c r="H144" s="15">
        <f>G144</f>
        <v>29.4</v>
      </c>
      <c r="I144" s="15"/>
      <c r="J144" s="15"/>
      <c r="K144" s="15">
        <f>G144/F144*100</f>
        <v>100</v>
      </c>
      <c r="L144" s="15"/>
      <c r="M144" s="15"/>
      <c r="Y144" s="11">
        <f>G146-H146</f>
        <v>17819.399999999994</v>
      </c>
    </row>
    <row r="145" spans="1:13" ht="54" customHeight="1">
      <c r="A145" s="4"/>
      <c r="B145" s="221" t="s">
        <v>134</v>
      </c>
      <c r="C145" s="222"/>
      <c r="D145" s="43"/>
      <c r="E145" s="15">
        <f>E141+E142+E144</f>
        <v>1614.6</v>
      </c>
      <c r="F145" s="15">
        <f>F141+F142+F144</f>
        <v>1016.9</v>
      </c>
      <c r="G145" s="15">
        <f>G141+G142+G144</f>
        <v>840.7</v>
      </c>
      <c r="H145" s="15">
        <f>H141+H142+H144</f>
        <v>840.7</v>
      </c>
      <c r="I145" s="15">
        <f>I141+I142</f>
        <v>0</v>
      </c>
      <c r="J145" s="15">
        <f>J141+J142</f>
        <v>0</v>
      </c>
      <c r="K145" s="15">
        <f>G145/F145*100</f>
        <v>82.67282918674404</v>
      </c>
      <c r="L145" s="15"/>
      <c r="M145" s="58"/>
    </row>
    <row r="146" spans="1:23" ht="55.5" customHeight="1">
      <c r="A146" s="4"/>
      <c r="B146" s="242" t="s">
        <v>88</v>
      </c>
      <c r="C146" s="242"/>
      <c r="D146" s="15" t="e">
        <f>#REF!+D123+D141</f>
        <v>#REF!</v>
      </c>
      <c r="E146" s="15">
        <f aca="true" t="shared" si="14" ref="E146:J146">E135+E145</f>
        <v>143175.6</v>
      </c>
      <c r="F146" s="15">
        <f t="shared" si="14"/>
        <v>121998.09999999999</v>
      </c>
      <c r="G146" s="15">
        <f t="shared" si="14"/>
        <v>116652.69999999997</v>
      </c>
      <c r="H146" s="15">
        <f t="shared" si="14"/>
        <v>98833.29999999997</v>
      </c>
      <c r="I146" s="15">
        <f t="shared" si="14"/>
        <v>3706.9576631783434</v>
      </c>
      <c r="J146" s="15">
        <f t="shared" si="14"/>
        <v>170.0961883115096</v>
      </c>
      <c r="K146" s="15">
        <f>G146/F146*100</f>
        <v>95.61845635300875</v>
      </c>
      <c r="L146" s="15"/>
      <c r="M146" s="58"/>
      <c r="T146" s="17"/>
      <c r="U146" s="20"/>
      <c r="W146" s="11"/>
    </row>
    <row r="147" spans="1:13" ht="43.5" customHeight="1">
      <c r="A147" s="64"/>
      <c r="B147" s="65"/>
      <c r="C147" s="66"/>
      <c r="D147" s="67"/>
      <c r="E147" s="67"/>
      <c r="F147" s="67"/>
      <c r="G147" s="67"/>
      <c r="H147" s="67"/>
      <c r="I147" s="67"/>
      <c r="J147" s="67"/>
      <c r="K147" s="67"/>
      <c r="L147" s="67"/>
      <c r="M147" s="65"/>
    </row>
    <row r="148" spans="1:20" ht="35.25" customHeight="1">
      <c r="A148" s="68"/>
      <c r="B148" s="69"/>
      <c r="C148" s="69"/>
      <c r="D148" s="70"/>
      <c r="E148" s="70"/>
      <c r="F148" s="70"/>
      <c r="G148" s="70"/>
      <c r="H148" s="70"/>
      <c r="I148" s="70"/>
      <c r="J148" s="70"/>
      <c r="K148" s="70"/>
      <c r="L148" s="70"/>
      <c r="M148" s="71"/>
      <c r="T148" s="20"/>
    </row>
    <row r="149" spans="1:24" ht="63.75" customHeight="1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T149" s="20"/>
      <c r="X149" s="11">
        <f>F146-G146</f>
        <v>5345.400000000023</v>
      </c>
    </row>
    <row r="150" spans="1:20" ht="107.25" customHeight="1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T150" s="20"/>
    </row>
    <row r="151" spans="1:20" ht="44.25" customHeight="1">
      <c r="A151" s="68"/>
      <c r="B151" s="196"/>
      <c r="C151" s="196"/>
      <c r="D151" s="73"/>
      <c r="E151" s="73"/>
      <c r="F151" s="73"/>
      <c r="G151" s="73"/>
      <c r="H151" s="196"/>
      <c r="I151" s="196"/>
      <c r="J151" s="196"/>
      <c r="K151" s="196"/>
      <c r="L151" s="73"/>
      <c r="M151" s="72"/>
      <c r="T151" s="20"/>
    </row>
    <row r="152" spans="1:20" ht="90" customHeight="1">
      <c r="A152" s="179" t="s">
        <v>111</v>
      </c>
      <c r="B152" s="179"/>
      <c r="C152" s="179"/>
      <c r="D152" s="73"/>
      <c r="E152" s="73"/>
      <c r="F152" s="73"/>
      <c r="G152" s="73"/>
      <c r="H152" s="196" t="s">
        <v>135</v>
      </c>
      <c r="I152" s="196"/>
      <c r="J152" s="196"/>
      <c r="K152" s="196"/>
      <c r="L152" s="196"/>
      <c r="M152" s="72"/>
      <c r="T152" s="20"/>
    </row>
    <row r="153" spans="1:13" ht="48" customHeight="1">
      <c r="A153" s="64"/>
      <c r="B153" s="65"/>
      <c r="C153" s="66"/>
      <c r="D153" s="67"/>
      <c r="E153" s="65"/>
      <c r="F153" s="65"/>
      <c r="G153" s="65"/>
      <c r="H153" s="74"/>
      <c r="I153" s="65"/>
      <c r="J153" s="65"/>
      <c r="K153" s="65"/>
      <c r="L153" s="65"/>
      <c r="M153" s="65"/>
    </row>
    <row r="154" spans="1:13" ht="18.75" customHeight="1">
      <c r="A154" s="64"/>
      <c r="B154" s="65"/>
      <c r="C154" s="66"/>
      <c r="D154" s="67"/>
      <c r="E154" s="65"/>
      <c r="F154" s="74"/>
      <c r="G154" s="74"/>
      <c r="H154" s="74"/>
      <c r="I154" s="65"/>
      <c r="J154" s="65"/>
      <c r="K154" s="65"/>
      <c r="L154" s="65"/>
      <c r="M154" s="65"/>
    </row>
    <row r="155" spans="1:13" ht="33.75" customHeight="1">
      <c r="A155" s="192" t="s">
        <v>160</v>
      </c>
      <c r="B155" s="192"/>
      <c r="C155" s="192"/>
      <c r="D155" s="75"/>
      <c r="E155" s="65"/>
      <c r="F155" s="65"/>
      <c r="G155" s="65"/>
      <c r="H155" s="65"/>
      <c r="I155" s="65"/>
      <c r="J155" s="65"/>
      <c r="K155" s="65"/>
      <c r="L155" s="65"/>
      <c r="M155" s="65"/>
    </row>
    <row r="156" spans="1:13" ht="18.75" customHeight="1">
      <c r="A156" s="64"/>
      <c r="B156" s="193"/>
      <c r="C156" s="193"/>
      <c r="D156" s="76"/>
      <c r="E156" s="65"/>
      <c r="F156" s="74"/>
      <c r="G156" s="74"/>
      <c r="H156" s="65"/>
      <c r="I156" s="65"/>
      <c r="J156" s="65"/>
      <c r="K156" s="65"/>
      <c r="L156" s="65"/>
      <c r="M156" s="65"/>
    </row>
    <row r="157" spans="1:13" ht="18.75" customHeight="1">
      <c r="A157" s="64"/>
      <c r="B157" s="193"/>
      <c r="C157" s="193"/>
      <c r="D157" s="76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1:12" ht="18.75" customHeight="1">
      <c r="A158" s="194"/>
      <c r="B158" s="194"/>
      <c r="C158" s="194"/>
      <c r="D158" s="77"/>
      <c r="E158" s="65"/>
      <c r="F158" s="65"/>
      <c r="G158" s="65"/>
      <c r="H158" s="65"/>
      <c r="I158" s="78"/>
      <c r="J158" s="78"/>
      <c r="K158" s="78"/>
      <c r="L158" s="78"/>
    </row>
    <row r="159" spans="1:12" ht="18.75" customHeight="1">
      <c r="A159" s="194"/>
      <c r="B159" s="194"/>
      <c r="C159" s="194"/>
      <c r="D159" s="77"/>
      <c r="E159" s="65"/>
      <c r="F159" s="65"/>
      <c r="G159" s="65"/>
      <c r="H159" s="65"/>
      <c r="I159" s="78"/>
      <c r="J159" s="78"/>
      <c r="K159" s="78"/>
      <c r="L159" s="78"/>
    </row>
    <row r="160" spans="1:13" ht="18.75" customHeight="1">
      <c r="A160" s="194"/>
      <c r="B160" s="194"/>
      <c r="C160" s="194"/>
      <c r="D160" s="77"/>
      <c r="E160" s="65"/>
      <c r="F160" s="65"/>
      <c r="G160" s="65"/>
      <c r="H160" s="65"/>
      <c r="I160" s="180"/>
      <c r="J160" s="180"/>
      <c r="K160" s="180"/>
      <c r="L160" s="180"/>
      <c r="M160" s="180"/>
    </row>
    <row r="161" spans="1:13" ht="18.75" customHeight="1">
      <c r="A161" s="181"/>
      <c r="B161" s="181"/>
      <c r="C161" s="181"/>
      <c r="D161" s="79"/>
      <c r="E161" s="80"/>
      <c r="F161" s="80"/>
      <c r="G161" s="80"/>
      <c r="H161" s="80"/>
      <c r="I161" s="81"/>
      <c r="J161" s="81"/>
      <c r="K161" s="81"/>
      <c r="L161" s="81"/>
      <c r="M161" s="82"/>
    </row>
    <row r="162" spans="1:13" ht="18.75" customHeight="1">
      <c r="A162" s="83"/>
      <c r="B162" s="82"/>
      <c r="C162" s="84"/>
      <c r="D162" s="85"/>
      <c r="E162" s="82"/>
      <c r="F162" s="82"/>
      <c r="G162" s="82"/>
      <c r="H162" s="82"/>
      <c r="I162" s="81"/>
      <c r="J162" s="81"/>
      <c r="K162" s="81"/>
      <c r="L162" s="81"/>
      <c r="M162" s="82"/>
    </row>
    <row r="163" spans="1:13" ht="42.75">
      <c r="A163" s="83"/>
      <c r="B163" s="86"/>
      <c r="C163" s="84"/>
      <c r="D163" s="85"/>
      <c r="E163" s="86"/>
      <c r="F163" s="86"/>
      <c r="G163" s="86"/>
      <c r="H163" s="86"/>
      <c r="I163" s="86"/>
      <c r="J163" s="86"/>
      <c r="K163" s="86"/>
      <c r="L163" s="86"/>
      <c r="M163" s="82"/>
    </row>
    <row r="164" spans="1:13" ht="42.75">
      <c r="A164" s="195"/>
      <c r="B164" s="195"/>
      <c r="C164" s="195"/>
      <c r="D164" s="87"/>
      <c r="E164" s="86"/>
      <c r="F164" s="86"/>
      <c r="G164" s="86"/>
      <c r="H164" s="86"/>
      <c r="I164" s="86"/>
      <c r="J164" s="86"/>
      <c r="K164" s="86"/>
      <c r="L164" s="86"/>
      <c r="M164" s="82"/>
    </row>
    <row r="165" spans="1:13" ht="42.75">
      <c r="A165" s="83"/>
      <c r="B165" s="86"/>
      <c r="C165" s="84"/>
      <c r="D165" s="85"/>
      <c r="E165" s="86"/>
      <c r="F165" s="86"/>
      <c r="G165" s="86"/>
      <c r="H165" s="86"/>
      <c r="I165" s="86"/>
      <c r="J165" s="86"/>
      <c r="K165" s="86"/>
      <c r="L165" s="86"/>
      <c r="M165" s="82"/>
    </row>
    <row r="166" spans="2:12" ht="42.75">
      <c r="B166" s="88"/>
      <c r="E166" s="88"/>
      <c r="F166" s="88"/>
      <c r="G166" s="88"/>
      <c r="H166" s="88"/>
      <c r="I166" s="88"/>
      <c r="J166" s="88"/>
      <c r="K166" s="88"/>
      <c r="L166" s="88"/>
    </row>
    <row r="167" spans="2:12" ht="42.75">
      <c r="B167" s="88"/>
      <c r="E167" s="88"/>
      <c r="F167" s="88"/>
      <c r="G167" s="88"/>
      <c r="H167" s="88"/>
      <c r="I167" s="88"/>
      <c r="J167" s="88"/>
      <c r="K167" s="88"/>
      <c r="L167" s="88"/>
    </row>
    <row r="168" spans="2:15" ht="165" customHeight="1">
      <c r="B168" s="88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</row>
    <row r="169" spans="2:12" ht="42.75">
      <c r="B169" s="88"/>
      <c r="E169" s="88"/>
      <c r="F169" s="88"/>
      <c r="G169" s="88"/>
      <c r="H169" s="88"/>
      <c r="I169" s="88"/>
      <c r="J169" s="88"/>
      <c r="K169" s="88"/>
      <c r="L169" s="88"/>
    </row>
    <row r="170" spans="2:12" ht="42.75">
      <c r="B170" s="88"/>
      <c r="E170" s="88"/>
      <c r="F170" s="88"/>
      <c r="G170" s="88"/>
      <c r="H170" s="88"/>
      <c r="I170" s="88"/>
      <c r="J170" s="88"/>
      <c r="K170" s="88"/>
      <c r="L170" s="88"/>
    </row>
    <row r="171" spans="1:12" ht="42.75">
      <c r="A171" s="178"/>
      <c r="B171" s="178"/>
      <c r="C171" s="178"/>
      <c r="D171" s="90"/>
      <c r="E171" s="88"/>
      <c r="F171" s="88"/>
      <c r="G171" s="88"/>
      <c r="H171" s="88"/>
      <c r="I171" s="88"/>
      <c r="J171" s="88"/>
      <c r="K171" s="88"/>
      <c r="L171" s="88"/>
    </row>
    <row r="172" spans="1:12" ht="42.75">
      <c r="A172" s="176"/>
      <c r="B172" s="176"/>
      <c r="C172" s="176"/>
      <c r="E172" s="88"/>
      <c r="F172" s="88"/>
      <c r="G172" s="88"/>
      <c r="H172" s="88"/>
      <c r="I172" s="88"/>
      <c r="J172" s="88"/>
      <c r="K172" s="88"/>
      <c r="L172" s="88"/>
    </row>
    <row r="174" ht="42.75">
      <c r="A174" s="91"/>
    </row>
  </sheetData>
  <sheetProtection/>
  <mergeCells count="286">
    <mergeCell ref="B71:C71"/>
    <mergeCell ref="B72:C72"/>
    <mergeCell ref="B50:C50"/>
    <mergeCell ref="B51:C51"/>
    <mergeCell ref="B52:C52"/>
    <mergeCell ref="B53:C53"/>
    <mergeCell ref="A64:M65"/>
    <mergeCell ref="B66:C66"/>
    <mergeCell ref="I66:K66"/>
    <mergeCell ref="B67:C67"/>
    <mergeCell ref="L33:L34"/>
    <mergeCell ref="M33:M34"/>
    <mergeCell ref="B35:C35"/>
    <mergeCell ref="B41:C41"/>
    <mergeCell ref="L38:L39"/>
    <mergeCell ref="M38:M39"/>
    <mergeCell ref="I40:K40"/>
    <mergeCell ref="I33:K34"/>
    <mergeCell ref="I38:K39"/>
    <mergeCell ref="A172:C172"/>
    <mergeCell ref="A160:C160"/>
    <mergeCell ref="B146:C146"/>
    <mergeCell ref="A149:M149"/>
    <mergeCell ref="A150:M150"/>
    <mergeCell ref="A171:C171"/>
    <mergeCell ref="A152:C152"/>
    <mergeCell ref="I160:M160"/>
    <mergeCell ref="A161:C161"/>
    <mergeCell ref="H152:L152"/>
    <mergeCell ref="I76:K76"/>
    <mergeCell ref="B25:C25"/>
    <mergeCell ref="A33:A34"/>
    <mergeCell ref="B33:C34"/>
    <mergeCell ref="D33:D34"/>
    <mergeCell ref="E33:E34"/>
    <mergeCell ref="F33:F34"/>
    <mergeCell ref="G33:G34"/>
    <mergeCell ref="H33:H34"/>
    <mergeCell ref="I68:K69"/>
    <mergeCell ref="B139:C139"/>
    <mergeCell ref="B145:C145"/>
    <mergeCell ref="C168:O168"/>
    <mergeCell ref="A155:C155"/>
    <mergeCell ref="B156:C157"/>
    <mergeCell ref="A158:C158"/>
    <mergeCell ref="A159:C159"/>
    <mergeCell ref="A164:C164"/>
    <mergeCell ref="B151:C151"/>
    <mergeCell ref="H151:K151"/>
    <mergeCell ref="B140:M140"/>
    <mergeCell ref="B141:C141"/>
    <mergeCell ref="B142:C142"/>
    <mergeCell ref="A143:M143"/>
    <mergeCell ref="B144:C144"/>
    <mergeCell ref="H111:H112"/>
    <mergeCell ref="B134:C134"/>
    <mergeCell ref="B135:C135"/>
    <mergeCell ref="B121:C121"/>
    <mergeCell ref="A122:M122"/>
    <mergeCell ref="B123:C123"/>
    <mergeCell ref="A124:M124"/>
    <mergeCell ref="B125:C125"/>
    <mergeCell ref="A129:M129"/>
    <mergeCell ref="B132:C132"/>
    <mergeCell ref="M103:M104"/>
    <mergeCell ref="I108:K109"/>
    <mergeCell ref="M108:M109"/>
    <mergeCell ref="B116:C116"/>
    <mergeCell ref="B110:C110"/>
    <mergeCell ref="B114:C114"/>
    <mergeCell ref="B111:C112"/>
    <mergeCell ref="G108:G109"/>
    <mergeCell ref="B113:C113"/>
    <mergeCell ref="G103:G104"/>
    <mergeCell ref="H103:H104"/>
    <mergeCell ref="L108:L109"/>
    <mergeCell ref="B107:C107"/>
    <mergeCell ref="K103:K104"/>
    <mergeCell ref="E108:E109"/>
    <mergeCell ref="F108:F109"/>
    <mergeCell ref="H108:H109"/>
    <mergeCell ref="A108:A109"/>
    <mergeCell ref="B108:C109"/>
    <mergeCell ref="D108:D109"/>
    <mergeCell ref="A101:M101"/>
    <mergeCell ref="A102:A104"/>
    <mergeCell ref="B102:C104"/>
    <mergeCell ref="I102:K102"/>
    <mergeCell ref="D103:D104"/>
    <mergeCell ref="E103:E104"/>
    <mergeCell ref="F103:F104"/>
    <mergeCell ref="E80:E81"/>
    <mergeCell ref="F80:F81"/>
    <mergeCell ref="B74:C74"/>
    <mergeCell ref="B75:C75"/>
    <mergeCell ref="B76:C76"/>
    <mergeCell ref="B77:C77"/>
    <mergeCell ref="I73:K73"/>
    <mergeCell ref="I74:K74"/>
    <mergeCell ref="I75:K75"/>
    <mergeCell ref="I67:K67"/>
    <mergeCell ref="B42:C42"/>
    <mergeCell ref="B43:C43"/>
    <mergeCell ref="B44:C44"/>
    <mergeCell ref="B45:C45"/>
    <mergeCell ref="B13:C13"/>
    <mergeCell ref="B14:C14"/>
    <mergeCell ref="B30:C30"/>
    <mergeCell ref="B31:C31"/>
    <mergeCell ref="B17:C17"/>
    <mergeCell ref="B18:C18"/>
    <mergeCell ref="B19:C19"/>
    <mergeCell ref="B20:C20"/>
    <mergeCell ref="B21:C21"/>
    <mergeCell ref="B24:C24"/>
    <mergeCell ref="B15:C15"/>
    <mergeCell ref="B16:C16"/>
    <mergeCell ref="I4:K7"/>
    <mergeCell ref="M4:M7"/>
    <mergeCell ref="B8:C8"/>
    <mergeCell ref="I8:K8"/>
    <mergeCell ref="A9:M9"/>
    <mergeCell ref="B10:C10"/>
    <mergeCell ref="B11:C11"/>
    <mergeCell ref="B12:C12"/>
    <mergeCell ref="A1:M1"/>
    <mergeCell ref="A2:K2"/>
    <mergeCell ref="A4:A7"/>
    <mergeCell ref="B4:C7"/>
    <mergeCell ref="D4:D7"/>
    <mergeCell ref="E4:E7"/>
    <mergeCell ref="F4:F7"/>
    <mergeCell ref="G4:G7"/>
    <mergeCell ref="H4:H7"/>
    <mergeCell ref="L4:L7"/>
    <mergeCell ref="B26:C26"/>
    <mergeCell ref="B27:C27"/>
    <mergeCell ref="B28:C28"/>
    <mergeCell ref="B29:C29"/>
    <mergeCell ref="H22:H23"/>
    <mergeCell ref="I22:K23"/>
    <mergeCell ref="A22:A23"/>
    <mergeCell ref="B22:C23"/>
    <mergeCell ref="D22:D23"/>
    <mergeCell ref="E22:E23"/>
    <mergeCell ref="F22:F23"/>
    <mergeCell ref="G22:G23"/>
    <mergeCell ref="L22:L23"/>
    <mergeCell ref="M22:M23"/>
    <mergeCell ref="I24:K24"/>
    <mergeCell ref="A38:A39"/>
    <mergeCell ref="B38:C39"/>
    <mergeCell ref="D38:D39"/>
    <mergeCell ref="E38:E39"/>
    <mergeCell ref="F38:F39"/>
    <mergeCell ref="G38:G39"/>
    <mergeCell ref="H38:H39"/>
    <mergeCell ref="B32:C32"/>
    <mergeCell ref="B36:C36"/>
    <mergeCell ref="A54:A55"/>
    <mergeCell ref="B54:C55"/>
    <mergeCell ref="B48:C48"/>
    <mergeCell ref="B49:C49"/>
    <mergeCell ref="B46:C46"/>
    <mergeCell ref="B47:C47"/>
    <mergeCell ref="B37:C37"/>
    <mergeCell ref="B40:C40"/>
    <mergeCell ref="D54:D55"/>
    <mergeCell ref="E54:E55"/>
    <mergeCell ref="F54:F55"/>
    <mergeCell ref="G54:G55"/>
    <mergeCell ref="I56:K56"/>
    <mergeCell ref="B56:C56"/>
    <mergeCell ref="B60:C60"/>
    <mergeCell ref="B61:C61"/>
    <mergeCell ref="B57:C57"/>
    <mergeCell ref="B58:C58"/>
    <mergeCell ref="B59:C59"/>
    <mergeCell ref="H54:H55"/>
    <mergeCell ref="I54:K55"/>
    <mergeCell ref="L54:L55"/>
    <mergeCell ref="M54:M55"/>
    <mergeCell ref="L68:L69"/>
    <mergeCell ref="M68:M69"/>
    <mergeCell ref="B70:C70"/>
    <mergeCell ref="I70:K70"/>
    <mergeCell ref="B68:C69"/>
    <mergeCell ref="D68:D69"/>
    <mergeCell ref="E68:E69"/>
    <mergeCell ref="F68:F69"/>
    <mergeCell ref="G68:G69"/>
    <mergeCell ref="H68:H69"/>
    <mergeCell ref="I63:K63"/>
    <mergeCell ref="B62:C62"/>
    <mergeCell ref="A87:A88"/>
    <mergeCell ref="B87:C88"/>
    <mergeCell ref="I77:K77"/>
    <mergeCell ref="B78:C78"/>
    <mergeCell ref="F87:F88"/>
    <mergeCell ref="G87:G88"/>
    <mergeCell ref="B63:C63"/>
    <mergeCell ref="H87:H88"/>
    <mergeCell ref="H80:H81"/>
    <mergeCell ref="A80:A81"/>
    <mergeCell ref="B80:C81"/>
    <mergeCell ref="D87:D88"/>
    <mergeCell ref="E87:E88"/>
    <mergeCell ref="B86:C86"/>
    <mergeCell ref="B84:C84"/>
    <mergeCell ref="B85:C85"/>
    <mergeCell ref="D80:D81"/>
    <mergeCell ref="A83:M83"/>
    <mergeCell ref="B73:C73"/>
    <mergeCell ref="A68:A69"/>
    <mergeCell ref="B90:C90"/>
    <mergeCell ref="B93:C93"/>
    <mergeCell ref="B91:C91"/>
    <mergeCell ref="A79:M79"/>
    <mergeCell ref="L87:L88"/>
    <mergeCell ref="I80:K81"/>
    <mergeCell ref="L80:L81"/>
    <mergeCell ref="M80:M81"/>
    <mergeCell ref="M87:M88"/>
    <mergeCell ref="B89:C89"/>
    <mergeCell ref="F94:F95"/>
    <mergeCell ref="G94:G95"/>
    <mergeCell ref="H94:H95"/>
    <mergeCell ref="I94:K95"/>
    <mergeCell ref="I87:K88"/>
    <mergeCell ref="I91:K91"/>
    <mergeCell ref="B92:C92"/>
    <mergeCell ref="I92:K92"/>
    <mergeCell ref="B97:C97"/>
    <mergeCell ref="G80:G81"/>
    <mergeCell ref="B82:C82"/>
    <mergeCell ref="A111:A112"/>
    <mergeCell ref="D111:D112"/>
    <mergeCell ref="B96:C96"/>
    <mergeCell ref="B105:C105"/>
    <mergeCell ref="B98:C98"/>
    <mergeCell ref="B99:C99"/>
    <mergeCell ref="B100:C100"/>
    <mergeCell ref="L94:L95"/>
    <mergeCell ref="M94:M95"/>
    <mergeCell ref="A126:A127"/>
    <mergeCell ref="B126:C127"/>
    <mergeCell ref="F111:F112"/>
    <mergeCell ref="A94:A95"/>
    <mergeCell ref="B94:C95"/>
    <mergeCell ref="D94:D95"/>
    <mergeCell ref="E94:E95"/>
    <mergeCell ref="B106:C106"/>
    <mergeCell ref="B118:C118"/>
    <mergeCell ref="G111:G112"/>
    <mergeCell ref="B117:C117"/>
    <mergeCell ref="E111:E112"/>
    <mergeCell ref="B115:C115"/>
    <mergeCell ref="M137:M138"/>
    <mergeCell ref="L137:L138"/>
    <mergeCell ref="I111:K112"/>
    <mergeCell ref="M126:M127"/>
    <mergeCell ref="L126:L127"/>
    <mergeCell ref="M111:M112"/>
    <mergeCell ref="L111:L112"/>
    <mergeCell ref="A131:M131"/>
    <mergeCell ref="A133:M133"/>
    <mergeCell ref="A137:A138"/>
    <mergeCell ref="B137:C138"/>
    <mergeCell ref="D137:D138"/>
    <mergeCell ref="E137:E138"/>
    <mergeCell ref="F137:F138"/>
    <mergeCell ref="B128:C128"/>
    <mergeCell ref="L103:L104"/>
    <mergeCell ref="B136:C136"/>
    <mergeCell ref="B130:C130"/>
    <mergeCell ref="F126:F127"/>
    <mergeCell ref="G126:G127"/>
    <mergeCell ref="H126:H127"/>
    <mergeCell ref="I126:K127"/>
    <mergeCell ref="B119:C119"/>
    <mergeCell ref="B120:C120"/>
    <mergeCell ref="G137:G138"/>
    <mergeCell ref="H137:H138"/>
    <mergeCell ref="I137:K138"/>
    <mergeCell ref="D126:D127"/>
    <mergeCell ref="E126:E127"/>
  </mergeCells>
  <printOptions horizontalCentered="1"/>
  <pageMargins left="0.3937007874015748" right="0.1968503937007874" top="0.2755905511811024" bottom="0.1968503937007874" header="0" footer="0"/>
  <pageSetup fitToHeight="6" fitToWidth="11" horizontalDpi="600" verticalDpi="600" orientation="landscape" paperSize="9" scale="30" r:id="rId3"/>
  <rowBreaks count="11" manualBreakCount="11">
    <brk id="21" max="16" man="1"/>
    <brk id="32" max="16" man="1"/>
    <brk id="37" max="16" man="1"/>
    <brk id="53" max="16" man="1"/>
    <brk id="67" max="16" man="1"/>
    <brk id="79" max="16" man="1"/>
    <brk id="86" max="16" man="1"/>
    <brk id="93" max="16" man="1"/>
    <brk id="110" max="16" man="1"/>
    <brk id="125" max="16" man="1"/>
    <brk id="135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6"/>
  <sheetViews>
    <sheetView tabSelected="1" view="pageBreakPreview" zoomScale="25" zoomScaleNormal="75" zoomScaleSheetLayoutView="25" workbookViewId="0" topLeftCell="A1">
      <pane xSplit="3" ySplit="5" topLeftCell="D78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C100" sqref="C100:M100"/>
    </sheetView>
  </sheetViews>
  <sheetFormatPr defaultColWidth="9.00390625" defaultRowHeight="12.75"/>
  <cols>
    <col min="1" max="1" width="29.75390625" style="109" customWidth="1"/>
    <col min="2" max="2" width="31.00390625" style="103" customWidth="1"/>
    <col min="3" max="3" width="102.75390625" style="110" customWidth="1"/>
    <col min="4" max="4" width="47.00390625" style="103" bestFit="1" customWidth="1"/>
    <col min="5" max="5" width="36.625" style="103" customWidth="1"/>
    <col min="6" max="6" width="35.625" style="103" customWidth="1"/>
    <col min="7" max="7" width="36.00390625" style="103" customWidth="1"/>
    <col min="8" max="8" width="5.25390625" style="103" hidden="1" customWidth="1"/>
    <col min="9" max="9" width="3.375" style="103" hidden="1" customWidth="1"/>
    <col min="10" max="10" width="31.75390625" style="103" customWidth="1"/>
    <col min="11" max="11" width="33.875" style="103" customWidth="1"/>
    <col min="12" max="12" width="1.00390625" style="103" hidden="1" customWidth="1"/>
    <col min="13" max="16" width="9.125" style="103" hidden="1" customWidth="1"/>
    <col min="17" max="17" width="9.125" style="103" customWidth="1"/>
    <col min="18" max="18" width="31.125" style="103" customWidth="1"/>
    <col min="19" max="19" width="30.25390625" style="103" customWidth="1"/>
    <col min="20" max="20" width="37.75390625" style="103" customWidth="1"/>
    <col min="21" max="21" width="49.875" style="103" customWidth="1"/>
    <col min="22" max="22" width="41.25390625" style="103" bestFit="1" customWidth="1"/>
    <col min="23" max="23" width="28.75390625" style="103" customWidth="1"/>
    <col min="24" max="24" width="9.125" style="103" customWidth="1"/>
    <col min="25" max="25" width="41.25390625" style="103" bestFit="1" customWidth="1"/>
    <col min="26" max="26" width="20.125" style="103" customWidth="1"/>
    <col min="27" max="27" width="18.875" style="103" customWidth="1"/>
    <col min="28" max="31" width="9.125" style="103" customWidth="1"/>
    <col min="32" max="32" width="8.125" style="103" customWidth="1"/>
    <col min="33" max="16384" width="9.125" style="103" customWidth="1"/>
  </cols>
  <sheetData>
    <row r="1" ht="42.75" customHeight="1"/>
    <row r="2" spans="1:26" ht="205.5" customHeight="1">
      <c r="A2" s="318" t="s">
        <v>259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U2" s="184"/>
      <c r="V2" s="184"/>
      <c r="W2" s="184"/>
      <c r="X2" s="184"/>
      <c r="Y2" s="184"/>
      <c r="Z2" s="184"/>
    </row>
    <row r="3" spans="10:26" ht="90.75" customHeight="1">
      <c r="J3" s="103" t="s">
        <v>60</v>
      </c>
      <c r="Y3" s="185"/>
      <c r="Z3" s="185"/>
    </row>
    <row r="4" spans="1:11" ht="32.25" customHeight="1">
      <c r="A4" s="319" t="s">
        <v>61</v>
      </c>
      <c r="B4" s="321" t="s">
        <v>62</v>
      </c>
      <c r="C4" s="322"/>
      <c r="D4" s="319" t="s">
        <v>206</v>
      </c>
      <c r="E4" s="319" t="s">
        <v>92</v>
      </c>
      <c r="F4" s="319" t="s">
        <v>101</v>
      </c>
      <c r="G4" s="319" t="s">
        <v>104</v>
      </c>
      <c r="H4" s="321" t="s">
        <v>105</v>
      </c>
      <c r="I4" s="325"/>
      <c r="J4" s="322"/>
      <c r="K4" s="319" t="s">
        <v>248</v>
      </c>
    </row>
    <row r="5" spans="1:22" ht="114" customHeight="1">
      <c r="A5" s="320"/>
      <c r="B5" s="323"/>
      <c r="C5" s="324"/>
      <c r="D5" s="320"/>
      <c r="E5" s="320"/>
      <c r="F5" s="320"/>
      <c r="G5" s="320"/>
      <c r="H5" s="323"/>
      <c r="I5" s="326"/>
      <c r="J5" s="324"/>
      <c r="K5" s="320"/>
      <c r="T5" s="105"/>
      <c r="U5" s="105"/>
      <c r="V5" s="105"/>
    </row>
    <row r="6" spans="1:22" ht="54.75" customHeight="1">
      <c r="A6" s="111">
        <v>1</v>
      </c>
      <c r="B6" s="310">
        <v>2</v>
      </c>
      <c r="C6" s="311"/>
      <c r="D6" s="111">
        <v>4</v>
      </c>
      <c r="E6" s="111">
        <v>5</v>
      </c>
      <c r="F6" s="111"/>
      <c r="G6" s="111">
        <v>6</v>
      </c>
      <c r="H6" s="310">
        <v>7</v>
      </c>
      <c r="I6" s="312"/>
      <c r="J6" s="311"/>
      <c r="K6" s="112">
        <v>8</v>
      </c>
      <c r="V6" s="105"/>
    </row>
    <row r="7" spans="1:22" ht="67.5" customHeight="1">
      <c r="A7" s="313" t="s">
        <v>63</v>
      </c>
      <c r="B7" s="314"/>
      <c r="C7" s="314"/>
      <c r="D7" s="314"/>
      <c r="E7" s="314"/>
      <c r="F7" s="314"/>
      <c r="G7" s="314"/>
      <c r="H7" s="314"/>
      <c r="I7" s="314"/>
      <c r="J7" s="314"/>
      <c r="K7" s="315"/>
      <c r="V7" s="105"/>
    </row>
    <row r="8" spans="1:25" ht="140.25" customHeight="1">
      <c r="A8" s="113" t="s">
        <v>58</v>
      </c>
      <c r="B8" s="316" t="s">
        <v>167</v>
      </c>
      <c r="C8" s="317"/>
      <c r="D8" s="114">
        <v>1076</v>
      </c>
      <c r="E8" s="114">
        <v>1076</v>
      </c>
      <c r="F8" s="114">
        <v>1027</v>
      </c>
      <c r="G8" s="114">
        <f>F8</f>
        <v>1027</v>
      </c>
      <c r="H8" s="101" t="e">
        <f>G8/#REF!*100</f>
        <v>#REF!</v>
      </c>
      <c r="I8" s="101"/>
      <c r="J8" s="100">
        <f>F8/E8*100</f>
        <v>95.4460966542751</v>
      </c>
      <c r="K8" s="115">
        <v>251</v>
      </c>
      <c r="Q8" s="103" t="s">
        <v>96</v>
      </c>
      <c r="R8" s="106"/>
      <c r="V8" s="105"/>
      <c r="Y8" s="116"/>
    </row>
    <row r="9" spans="1:22" ht="338.25" customHeight="1">
      <c r="A9" s="121" t="s">
        <v>65</v>
      </c>
      <c r="B9" s="255" t="s">
        <v>207</v>
      </c>
      <c r="C9" s="256"/>
      <c r="D9" s="114">
        <v>13472.8</v>
      </c>
      <c r="E9" s="114">
        <v>13316.9</v>
      </c>
      <c r="F9" s="114">
        <v>12810.8</v>
      </c>
      <c r="G9" s="114">
        <f>F9</f>
        <v>12810.8</v>
      </c>
      <c r="H9" s="122">
        <v>0</v>
      </c>
      <c r="I9" s="122">
        <v>0</v>
      </c>
      <c r="J9" s="122">
        <f>F9/E9*100</f>
        <v>96.19956596505193</v>
      </c>
      <c r="K9" s="115">
        <v>2464</v>
      </c>
      <c r="V9" s="105"/>
    </row>
    <row r="10" spans="1:22" ht="409.5" customHeight="1">
      <c r="A10" s="113" t="s">
        <v>66</v>
      </c>
      <c r="B10" s="327" t="s">
        <v>252</v>
      </c>
      <c r="C10" s="328"/>
      <c r="D10" s="114">
        <v>29104.7</v>
      </c>
      <c r="E10" s="114">
        <v>28212</v>
      </c>
      <c r="F10" s="114">
        <v>27988.5</v>
      </c>
      <c r="G10" s="114">
        <f>F10</f>
        <v>27988.5</v>
      </c>
      <c r="H10" s="122">
        <v>100</v>
      </c>
      <c r="I10" s="122"/>
      <c r="J10" s="122">
        <f>F10/E10*100</f>
        <v>99.20778392173543</v>
      </c>
      <c r="K10" s="115">
        <v>5415</v>
      </c>
      <c r="T10" s="105"/>
      <c r="V10" s="105"/>
    </row>
    <row r="11" spans="1:22" ht="408.75" customHeight="1">
      <c r="A11" s="130" t="s">
        <v>67</v>
      </c>
      <c r="B11" s="255" t="s">
        <v>208</v>
      </c>
      <c r="C11" s="256"/>
      <c r="D11" s="131">
        <v>290.2</v>
      </c>
      <c r="E11" s="122">
        <v>261.4</v>
      </c>
      <c r="F11" s="122">
        <v>261.4</v>
      </c>
      <c r="G11" s="132">
        <f>F11</f>
        <v>261.4</v>
      </c>
      <c r="H11" s="133"/>
      <c r="I11" s="134"/>
      <c r="J11" s="135">
        <f>F11/E11*100</f>
        <v>100</v>
      </c>
      <c r="K11" s="136">
        <v>35</v>
      </c>
      <c r="R11" s="104"/>
      <c r="V11" s="105"/>
    </row>
    <row r="12" spans="1:22" ht="275.25" customHeight="1">
      <c r="A12" s="130" t="s">
        <v>68</v>
      </c>
      <c r="B12" s="255" t="s">
        <v>209</v>
      </c>
      <c r="C12" s="256"/>
      <c r="D12" s="131">
        <v>15841.2</v>
      </c>
      <c r="E12" s="131">
        <v>7670.6</v>
      </c>
      <c r="F12" s="131">
        <v>7512.1</v>
      </c>
      <c r="G12" s="122">
        <f>F12</f>
        <v>7512.1</v>
      </c>
      <c r="H12" s="133"/>
      <c r="I12" s="134"/>
      <c r="J12" s="128">
        <f>F12/E12*100</f>
        <v>97.93366881339139</v>
      </c>
      <c r="K12" s="136">
        <v>993</v>
      </c>
      <c r="R12" s="104"/>
      <c r="V12" s="105"/>
    </row>
    <row r="13" spans="1:22" ht="251.25" customHeight="1">
      <c r="A13" s="127" t="s">
        <v>69</v>
      </c>
      <c r="B13" s="173" t="s">
        <v>137</v>
      </c>
      <c r="C13" s="174"/>
      <c r="D13" s="124">
        <v>12309.6</v>
      </c>
      <c r="E13" s="124">
        <v>9414.7</v>
      </c>
      <c r="F13" s="124">
        <v>9410.8</v>
      </c>
      <c r="G13" s="100">
        <f>F13</f>
        <v>9410.8</v>
      </c>
      <c r="H13" s="125"/>
      <c r="I13" s="126"/>
      <c r="J13" s="128">
        <f aca="true" t="shared" si="0" ref="J13:J27">F13/E13*100</f>
        <v>99.9585754192911</v>
      </c>
      <c r="K13" s="129">
        <v>4156</v>
      </c>
      <c r="R13" s="104"/>
      <c r="V13" s="105"/>
    </row>
    <row r="14" spans="1:22" ht="93.75" customHeight="1">
      <c r="A14" s="117" t="s">
        <v>70</v>
      </c>
      <c r="B14" s="173" t="s">
        <v>148</v>
      </c>
      <c r="C14" s="174"/>
      <c r="D14" s="124">
        <v>75.6</v>
      </c>
      <c r="E14" s="124">
        <v>75.6</v>
      </c>
      <c r="F14" s="124">
        <v>63.3</v>
      </c>
      <c r="G14" s="124">
        <f>F14-0.3</f>
        <v>63</v>
      </c>
      <c r="H14" s="125"/>
      <c r="I14" s="126"/>
      <c r="J14" s="128">
        <f t="shared" si="0"/>
        <v>83.73015873015873</v>
      </c>
      <c r="K14" s="129">
        <v>210</v>
      </c>
      <c r="R14" s="104"/>
      <c r="V14" s="105"/>
    </row>
    <row r="15" spans="1:22" ht="186.75" customHeight="1">
      <c r="A15" s="117" t="s">
        <v>71</v>
      </c>
      <c r="B15" s="173" t="s">
        <v>21</v>
      </c>
      <c r="C15" s="174"/>
      <c r="D15" s="124">
        <v>5</v>
      </c>
      <c r="E15" s="124">
        <v>3</v>
      </c>
      <c r="F15" s="124">
        <v>2</v>
      </c>
      <c r="G15" s="124">
        <f aca="true" t="shared" si="1" ref="G15:G25">F15</f>
        <v>2</v>
      </c>
      <c r="H15" s="125"/>
      <c r="I15" s="126"/>
      <c r="J15" s="128">
        <f t="shared" si="0"/>
        <v>66.66666666666666</v>
      </c>
      <c r="K15" s="129">
        <v>2</v>
      </c>
      <c r="R15" s="104"/>
      <c r="V15" s="105"/>
    </row>
    <row r="16" spans="1:22" ht="198" customHeight="1">
      <c r="A16" s="117" t="s">
        <v>72</v>
      </c>
      <c r="B16" s="173" t="s">
        <v>98</v>
      </c>
      <c r="C16" s="174"/>
      <c r="D16" s="124">
        <v>222.7</v>
      </c>
      <c r="E16" s="124">
        <v>222.7</v>
      </c>
      <c r="F16" s="124">
        <v>222.7</v>
      </c>
      <c r="G16" s="124">
        <f t="shared" si="1"/>
        <v>222.7</v>
      </c>
      <c r="H16" s="125"/>
      <c r="I16" s="126"/>
      <c r="J16" s="128">
        <f t="shared" si="0"/>
        <v>100</v>
      </c>
      <c r="K16" s="129">
        <v>13</v>
      </c>
      <c r="R16" s="104"/>
      <c r="V16" s="105"/>
    </row>
    <row r="17" spans="1:22" ht="326.25" customHeight="1">
      <c r="A17" s="117" t="s">
        <v>73</v>
      </c>
      <c r="B17" s="173" t="s">
        <v>129</v>
      </c>
      <c r="C17" s="174"/>
      <c r="D17" s="124">
        <v>177.9</v>
      </c>
      <c r="E17" s="124">
        <v>177.9</v>
      </c>
      <c r="F17" s="124">
        <v>177.9</v>
      </c>
      <c r="G17" s="124">
        <f t="shared" si="1"/>
        <v>177.9</v>
      </c>
      <c r="H17" s="125"/>
      <c r="I17" s="126"/>
      <c r="J17" s="128">
        <f t="shared" si="0"/>
        <v>100</v>
      </c>
      <c r="K17" s="129">
        <v>535</v>
      </c>
      <c r="R17" s="104"/>
      <c r="V17" s="105"/>
    </row>
    <row r="18" spans="1:22" ht="269.25" customHeight="1">
      <c r="A18" s="117" t="s">
        <v>74</v>
      </c>
      <c r="B18" s="173" t="s">
        <v>210</v>
      </c>
      <c r="C18" s="174"/>
      <c r="D18" s="124">
        <v>175</v>
      </c>
      <c r="E18" s="124">
        <v>175</v>
      </c>
      <c r="F18" s="124">
        <v>175</v>
      </c>
      <c r="G18" s="124">
        <f t="shared" si="1"/>
        <v>175</v>
      </c>
      <c r="H18" s="125"/>
      <c r="I18" s="126"/>
      <c r="J18" s="128">
        <f t="shared" si="0"/>
        <v>100</v>
      </c>
      <c r="K18" s="129">
        <v>350</v>
      </c>
      <c r="R18" s="104"/>
      <c r="V18" s="105"/>
    </row>
    <row r="19" spans="1:22" ht="185.25" customHeight="1">
      <c r="A19" s="117" t="s">
        <v>75</v>
      </c>
      <c r="B19" s="173" t="s">
        <v>136</v>
      </c>
      <c r="C19" s="174"/>
      <c r="D19" s="124">
        <v>2557.4</v>
      </c>
      <c r="E19" s="124">
        <v>2557.4</v>
      </c>
      <c r="F19" s="124">
        <v>2545.9</v>
      </c>
      <c r="G19" s="124">
        <f t="shared" si="1"/>
        <v>2545.9</v>
      </c>
      <c r="H19" s="125"/>
      <c r="I19" s="126"/>
      <c r="J19" s="128">
        <f t="shared" si="0"/>
        <v>99.55032454836945</v>
      </c>
      <c r="K19" s="129">
        <v>220</v>
      </c>
      <c r="R19" s="104"/>
      <c r="V19" s="105"/>
    </row>
    <row r="20" spans="1:22" ht="176.25" customHeight="1">
      <c r="A20" s="117" t="s">
        <v>76</v>
      </c>
      <c r="B20" s="173" t="s">
        <v>211</v>
      </c>
      <c r="C20" s="174"/>
      <c r="D20" s="124">
        <v>500</v>
      </c>
      <c r="E20" s="124">
        <v>273.7</v>
      </c>
      <c r="F20" s="124">
        <v>150</v>
      </c>
      <c r="G20" s="124">
        <f t="shared" si="1"/>
        <v>150</v>
      </c>
      <c r="H20" s="125"/>
      <c r="I20" s="126"/>
      <c r="J20" s="128">
        <f t="shared" si="0"/>
        <v>54.80453050785532</v>
      </c>
      <c r="K20" s="129">
        <v>1</v>
      </c>
      <c r="R20" s="104"/>
      <c r="V20" s="105"/>
    </row>
    <row r="21" spans="1:22" ht="259.5" customHeight="1">
      <c r="A21" s="117" t="s">
        <v>77</v>
      </c>
      <c r="B21" s="173" t="s">
        <v>30</v>
      </c>
      <c r="C21" s="174"/>
      <c r="D21" s="124">
        <v>314.5</v>
      </c>
      <c r="E21" s="124">
        <v>314.5</v>
      </c>
      <c r="F21" s="124">
        <v>314.5</v>
      </c>
      <c r="G21" s="124">
        <f t="shared" si="1"/>
        <v>314.5</v>
      </c>
      <c r="H21" s="125"/>
      <c r="I21" s="126"/>
      <c r="J21" s="128">
        <f t="shared" si="0"/>
        <v>100</v>
      </c>
      <c r="K21" s="129">
        <f>F21/1700*1000</f>
        <v>185</v>
      </c>
      <c r="R21" s="104"/>
      <c r="V21" s="105"/>
    </row>
    <row r="22" spans="1:22" ht="313.5" customHeight="1">
      <c r="A22" s="117" t="s">
        <v>78</v>
      </c>
      <c r="B22" s="173" t="s">
        <v>212</v>
      </c>
      <c r="C22" s="174"/>
      <c r="D22" s="124">
        <v>400</v>
      </c>
      <c r="E22" s="124">
        <v>400</v>
      </c>
      <c r="F22" s="124">
        <v>400</v>
      </c>
      <c r="G22" s="124">
        <f t="shared" si="1"/>
        <v>400</v>
      </c>
      <c r="H22" s="125"/>
      <c r="I22" s="126"/>
      <c r="J22" s="128">
        <f t="shared" si="0"/>
        <v>100</v>
      </c>
      <c r="K22" s="129">
        <f>F22/20000*1000</f>
        <v>20</v>
      </c>
      <c r="R22" s="104"/>
      <c r="V22" s="105"/>
    </row>
    <row r="23" spans="1:22" ht="409.5" customHeight="1">
      <c r="A23" s="117" t="s">
        <v>90</v>
      </c>
      <c r="B23" s="173" t="s">
        <v>157</v>
      </c>
      <c r="C23" s="174"/>
      <c r="D23" s="124">
        <v>53</v>
      </c>
      <c r="E23" s="124">
        <v>28.5</v>
      </c>
      <c r="F23" s="124">
        <v>23.1</v>
      </c>
      <c r="G23" s="124">
        <f t="shared" si="1"/>
        <v>23.1</v>
      </c>
      <c r="H23" s="125"/>
      <c r="I23" s="126"/>
      <c r="J23" s="128">
        <f t="shared" si="0"/>
        <v>81.05263157894737</v>
      </c>
      <c r="K23" s="129">
        <v>12</v>
      </c>
      <c r="R23" s="104"/>
      <c r="V23" s="105"/>
    </row>
    <row r="24" spans="1:22" ht="142.5" customHeight="1">
      <c r="A24" s="117" t="s">
        <v>93</v>
      </c>
      <c r="B24" s="173" t="s">
        <v>213</v>
      </c>
      <c r="C24" s="174"/>
      <c r="D24" s="124">
        <v>105</v>
      </c>
      <c r="E24" s="124">
        <v>105</v>
      </c>
      <c r="F24" s="124">
        <v>105</v>
      </c>
      <c r="G24" s="124">
        <f t="shared" si="1"/>
        <v>105</v>
      </c>
      <c r="H24" s="125"/>
      <c r="I24" s="126"/>
      <c r="J24" s="128">
        <f t="shared" si="0"/>
        <v>100</v>
      </c>
      <c r="K24" s="129">
        <f>12+23</f>
        <v>35</v>
      </c>
      <c r="R24" s="104"/>
      <c r="V24" s="105"/>
    </row>
    <row r="25" spans="1:22" ht="137.25" customHeight="1">
      <c r="A25" s="117" t="s">
        <v>97</v>
      </c>
      <c r="B25" s="173" t="s">
        <v>214</v>
      </c>
      <c r="C25" s="174"/>
      <c r="D25" s="124">
        <v>893.5</v>
      </c>
      <c r="E25" s="124">
        <v>892.7</v>
      </c>
      <c r="F25" s="124">
        <v>892.7</v>
      </c>
      <c r="G25" s="124">
        <f t="shared" si="1"/>
        <v>892.7</v>
      </c>
      <c r="H25" s="125"/>
      <c r="I25" s="126"/>
      <c r="J25" s="128">
        <f t="shared" si="0"/>
        <v>100</v>
      </c>
      <c r="K25" s="137">
        <f>7+3+4+1+12+26+36+1+1+7+9+12+3</f>
        <v>122</v>
      </c>
      <c r="R25" s="104"/>
      <c r="V25" s="105"/>
    </row>
    <row r="26" spans="1:22" ht="102" customHeight="1">
      <c r="A26" s="117" t="s">
        <v>91</v>
      </c>
      <c r="B26" s="173" t="s">
        <v>215</v>
      </c>
      <c r="C26" s="174"/>
      <c r="D26" s="124">
        <v>4423.6</v>
      </c>
      <c r="E26" s="124">
        <v>4423.6</v>
      </c>
      <c r="F26" s="124">
        <v>3193.1</v>
      </c>
      <c r="G26" s="124">
        <f>F26</f>
        <v>3193.1</v>
      </c>
      <c r="H26" s="125"/>
      <c r="I26" s="126"/>
      <c r="J26" s="128">
        <f t="shared" si="0"/>
        <v>72.18328962835699</v>
      </c>
      <c r="K26" s="137">
        <f>237+4+14+24</f>
        <v>279</v>
      </c>
      <c r="R26" s="104"/>
      <c r="V26" s="105"/>
    </row>
    <row r="27" spans="1:22" ht="89.25" customHeight="1">
      <c r="A27" s="127"/>
      <c r="B27" s="255" t="s">
        <v>216</v>
      </c>
      <c r="C27" s="256"/>
      <c r="D27" s="108">
        <f>D8+D9+D10+D11+D12+D13+D14+D15+D16+D17+D18+D19+D20+D21+D22+D23+D24+D25+D26</f>
        <v>81997.7</v>
      </c>
      <c r="E27" s="108">
        <f>E8+E9+E10+E11+E12+E13+E14+E15+E16+E17+E18+E19+E20+E21+E22+E23+E24+E25+E26</f>
        <v>69601.2</v>
      </c>
      <c r="F27" s="108">
        <f>F8+F9+F10+F11+F12+F13+F14+F15+F16+F17+F18+F19+F20+F21+F22+F23+F24+F25+F26</f>
        <v>67275.8</v>
      </c>
      <c r="G27" s="108">
        <f>G8+G9+G10+G11+G12+G13+G14+G15+G16+G17+G18+G19+G20+G21+G22+G23+G24+G25+G26</f>
        <v>67275.5</v>
      </c>
      <c r="H27" s="107"/>
      <c r="I27" s="107"/>
      <c r="J27" s="108">
        <f t="shared" si="0"/>
        <v>96.65896565001754</v>
      </c>
      <c r="K27" s="138">
        <f>K8+K9+K10+K11+K12+K13+K14+K15+K16+K17+K18+K19+K20+K21+K22+K23+K24+K25+K26</f>
        <v>15298</v>
      </c>
      <c r="R27" s="104"/>
      <c r="V27" s="105"/>
    </row>
    <row r="28" spans="1:22" ht="16.5" customHeight="1">
      <c r="A28" s="270" t="s">
        <v>217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2"/>
      <c r="V28" s="105"/>
    </row>
    <row r="29" spans="1:25" ht="76.5" customHeight="1">
      <c r="A29" s="273"/>
      <c r="B29" s="274"/>
      <c r="C29" s="274"/>
      <c r="D29" s="274"/>
      <c r="E29" s="274"/>
      <c r="F29" s="274"/>
      <c r="G29" s="274"/>
      <c r="H29" s="274"/>
      <c r="I29" s="274"/>
      <c r="J29" s="274"/>
      <c r="K29" s="275"/>
      <c r="V29" s="105"/>
      <c r="Y29" s="105"/>
    </row>
    <row r="30" spans="1:22" ht="156" customHeight="1">
      <c r="A30" s="123" t="s">
        <v>35</v>
      </c>
      <c r="B30" s="182" t="s">
        <v>130</v>
      </c>
      <c r="C30" s="183"/>
      <c r="D30" s="118">
        <v>965.7</v>
      </c>
      <c r="E30" s="100">
        <v>700.5</v>
      </c>
      <c r="F30" s="100">
        <v>650.9</v>
      </c>
      <c r="G30" s="100">
        <f>F30-1.1</f>
        <v>649.8</v>
      </c>
      <c r="H30" s="276">
        <f>F30/E30*100</f>
        <v>92.91934332619557</v>
      </c>
      <c r="I30" s="277"/>
      <c r="J30" s="278"/>
      <c r="K30" s="139"/>
      <c r="R30" s="104"/>
      <c r="V30" s="105"/>
    </row>
    <row r="31" spans="1:22" ht="159" customHeight="1">
      <c r="A31" s="123" t="s">
        <v>36</v>
      </c>
      <c r="B31" s="182" t="s">
        <v>131</v>
      </c>
      <c r="C31" s="183"/>
      <c r="D31" s="118">
        <v>46.2</v>
      </c>
      <c r="E31" s="100">
        <v>18.1</v>
      </c>
      <c r="F31" s="100">
        <v>0</v>
      </c>
      <c r="G31" s="100">
        <f>F31</f>
        <v>0</v>
      </c>
      <c r="H31" s="276">
        <f>F31/E31*100</f>
        <v>0</v>
      </c>
      <c r="I31" s="277"/>
      <c r="J31" s="278"/>
      <c r="K31" s="139"/>
      <c r="R31" s="104"/>
      <c r="V31" s="105"/>
    </row>
    <row r="32" spans="1:22" ht="237" customHeight="1">
      <c r="A32" s="123" t="s">
        <v>37</v>
      </c>
      <c r="B32" s="182" t="s">
        <v>164</v>
      </c>
      <c r="C32" s="183"/>
      <c r="D32" s="118">
        <v>68.6</v>
      </c>
      <c r="E32" s="100">
        <v>30.5</v>
      </c>
      <c r="F32" s="100">
        <v>0</v>
      </c>
      <c r="G32" s="100">
        <f>F32</f>
        <v>0</v>
      </c>
      <c r="H32" s="276">
        <f>F32/E32*100</f>
        <v>0</v>
      </c>
      <c r="I32" s="277"/>
      <c r="J32" s="278"/>
      <c r="K32" s="139"/>
      <c r="L32" s="100"/>
      <c r="R32" s="104"/>
      <c r="V32" s="105"/>
    </row>
    <row r="33" spans="1:22" ht="237" customHeight="1">
      <c r="A33" s="123" t="s">
        <v>165</v>
      </c>
      <c r="B33" s="182" t="s">
        <v>173</v>
      </c>
      <c r="C33" s="183"/>
      <c r="D33" s="118">
        <v>245</v>
      </c>
      <c r="E33" s="118">
        <v>245</v>
      </c>
      <c r="F33" s="118">
        <v>245</v>
      </c>
      <c r="G33" s="118">
        <v>205</v>
      </c>
      <c r="H33" s="276">
        <f>F33/E33*100</f>
        <v>100</v>
      </c>
      <c r="I33" s="277"/>
      <c r="J33" s="278"/>
      <c r="K33" s="100"/>
      <c r="L33" s="140"/>
      <c r="R33" s="104"/>
      <c r="V33" s="105"/>
    </row>
    <row r="34" spans="1:22" ht="51" customHeight="1">
      <c r="A34" s="100"/>
      <c r="B34" s="255" t="s">
        <v>222</v>
      </c>
      <c r="C34" s="256"/>
      <c r="D34" s="114">
        <f>D30+D31+D32+D33</f>
        <v>1325.5</v>
      </c>
      <c r="E34" s="114">
        <f>E30+E31+E32+E33</f>
        <v>994.1</v>
      </c>
      <c r="F34" s="114">
        <f>F30+F31+F32+F33</f>
        <v>895.9</v>
      </c>
      <c r="G34" s="114">
        <f>G30+G31+G32+G33</f>
        <v>854.8</v>
      </c>
      <c r="H34" s="114">
        <f>SUM(H30:H31)</f>
        <v>92.91934332619557</v>
      </c>
      <c r="I34" s="114">
        <f>SUM(I30:I31)</f>
        <v>0</v>
      </c>
      <c r="J34" s="122">
        <f>F34/E34*100</f>
        <v>90.12171813700834</v>
      </c>
      <c r="K34" s="141"/>
      <c r="R34" s="104"/>
      <c r="T34" s="105"/>
      <c r="V34" s="105"/>
    </row>
    <row r="35" spans="1:22" ht="59.25" customHeight="1">
      <c r="A35" s="260" t="s">
        <v>95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2"/>
      <c r="V35" s="105"/>
    </row>
    <row r="36" spans="1:23" ht="409.5" customHeight="1">
      <c r="A36" s="100" t="s">
        <v>79</v>
      </c>
      <c r="B36" s="182" t="s">
        <v>0</v>
      </c>
      <c r="C36" s="183"/>
      <c r="D36" s="118">
        <v>1369</v>
      </c>
      <c r="E36" s="118">
        <v>924.3</v>
      </c>
      <c r="F36" s="118">
        <v>923.9</v>
      </c>
      <c r="G36" s="100">
        <f>F36</f>
        <v>923.9</v>
      </c>
      <c r="H36" s="100" t="e">
        <f>D36/#REF!*100</f>
        <v>#REF!</v>
      </c>
      <c r="I36" s="100">
        <f>E36/D36*100</f>
        <v>67.51643535427318</v>
      </c>
      <c r="J36" s="100">
        <f>F36/E36*100</f>
        <v>99.95672400735693</v>
      </c>
      <c r="K36" s="119">
        <v>507</v>
      </c>
      <c r="R36" s="105"/>
      <c r="S36" s="105"/>
      <c r="T36" s="105"/>
      <c r="U36" s="105"/>
      <c r="V36" s="105"/>
      <c r="W36" s="105"/>
    </row>
    <row r="37" spans="1:23" ht="324" customHeight="1">
      <c r="A37" s="123" t="s">
        <v>80</v>
      </c>
      <c r="B37" s="182" t="s">
        <v>1</v>
      </c>
      <c r="C37" s="183"/>
      <c r="D37" s="118">
        <v>1259</v>
      </c>
      <c r="E37" s="100">
        <v>876.7</v>
      </c>
      <c r="F37" s="100">
        <v>876.4</v>
      </c>
      <c r="G37" s="100">
        <f>F37</f>
        <v>876.4</v>
      </c>
      <c r="H37" s="282">
        <f>F37/E37*100</f>
        <v>99.96578076879206</v>
      </c>
      <c r="I37" s="283"/>
      <c r="J37" s="284"/>
      <c r="K37" s="142">
        <v>190</v>
      </c>
      <c r="R37" s="104"/>
      <c r="S37" s="105"/>
      <c r="W37" s="105"/>
    </row>
    <row r="38" spans="1:11" ht="327" customHeight="1">
      <c r="A38" s="123" t="s">
        <v>81</v>
      </c>
      <c r="B38" s="182" t="s">
        <v>2</v>
      </c>
      <c r="C38" s="183"/>
      <c r="D38" s="118">
        <v>72837</v>
      </c>
      <c r="E38" s="100">
        <v>70715</v>
      </c>
      <c r="F38" s="100">
        <v>69643.5</v>
      </c>
      <c r="G38" s="100">
        <f>F38</f>
        <v>69643.5</v>
      </c>
      <c r="H38" s="276">
        <f>F38/E38*100</f>
        <v>98.48476278017394</v>
      </c>
      <c r="I38" s="277"/>
      <c r="J38" s="278"/>
      <c r="K38" s="142">
        <f>S38</f>
        <v>0</v>
      </c>
    </row>
    <row r="39" spans="1:16" ht="321.75" customHeight="1">
      <c r="A39" s="123" t="s">
        <v>82</v>
      </c>
      <c r="B39" s="182" t="s">
        <v>218</v>
      </c>
      <c r="C39" s="183"/>
      <c r="D39" s="118">
        <v>0.6</v>
      </c>
      <c r="E39" s="100">
        <v>0.3</v>
      </c>
      <c r="F39" s="100">
        <v>0.2</v>
      </c>
      <c r="G39" s="100">
        <f>F39</f>
        <v>0.2</v>
      </c>
      <c r="H39" s="100"/>
      <c r="I39" s="100"/>
      <c r="J39" s="100">
        <f>F39/E39*100</f>
        <v>66.66666666666667</v>
      </c>
      <c r="K39" s="120">
        <v>1</v>
      </c>
      <c r="L39" s="100"/>
      <c r="O39" s="143"/>
      <c r="P39" s="143"/>
    </row>
    <row r="40" spans="1:16" ht="409.5" customHeight="1">
      <c r="A40" s="123" t="s">
        <v>107</v>
      </c>
      <c r="B40" s="182" t="s">
        <v>220</v>
      </c>
      <c r="C40" s="183"/>
      <c r="D40" s="118">
        <v>944.4</v>
      </c>
      <c r="E40" s="100">
        <v>734.6</v>
      </c>
      <c r="F40" s="100">
        <v>686.6</v>
      </c>
      <c r="G40" s="100">
        <f>F40</f>
        <v>686.6</v>
      </c>
      <c r="H40" s="100"/>
      <c r="I40" s="100"/>
      <c r="J40" s="100">
        <f>F40/E40*100</f>
        <v>93.46583174516743</v>
      </c>
      <c r="K40" s="120">
        <v>0</v>
      </c>
      <c r="L40" s="100"/>
      <c r="O40" s="143"/>
      <c r="P40" s="143"/>
    </row>
    <row r="41" spans="1:22" ht="384.75" customHeight="1">
      <c r="A41" s="123" t="s">
        <v>108</v>
      </c>
      <c r="B41" s="182" t="s">
        <v>219</v>
      </c>
      <c r="C41" s="183"/>
      <c r="D41" s="144">
        <v>216.9</v>
      </c>
      <c r="E41" s="144">
        <v>164</v>
      </c>
      <c r="F41" s="144">
        <v>146</v>
      </c>
      <c r="G41" s="100">
        <f>F41-3</f>
        <v>143</v>
      </c>
      <c r="H41" s="145"/>
      <c r="I41" s="145"/>
      <c r="J41" s="145">
        <f>F41/E41*100</f>
        <v>89.02439024390245</v>
      </c>
      <c r="K41" s="120">
        <v>0</v>
      </c>
      <c r="O41" s="143"/>
      <c r="P41" s="143"/>
      <c r="U41" s="105"/>
      <c r="V41" s="105"/>
    </row>
    <row r="42" spans="1:11" ht="56.25" customHeight="1">
      <c r="A42" s="146"/>
      <c r="B42" s="255" t="s">
        <v>223</v>
      </c>
      <c r="C42" s="256"/>
      <c r="D42" s="147">
        <f>D36++D37+D38+D39+D40+D41</f>
        <v>76626.9</v>
      </c>
      <c r="E42" s="147">
        <f>E36++E37+E38+E39+E40+E41</f>
        <v>73414.90000000001</v>
      </c>
      <c r="F42" s="147">
        <f>F36++F37+F38+F39+F40+F41</f>
        <v>72276.6</v>
      </c>
      <c r="G42" s="147">
        <f>G36++G37+G38+G39+G40+G41</f>
        <v>72273.6</v>
      </c>
      <c r="H42" s="147" t="e">
        <f>SUM(H36:H38)</f>
        <v>#REF!</v>
      </c>
      <c r="I42" s="147">
        <f>SUM(I36:I38)</f>
        <v>67.51643535427318</v>
      </c>
      <c r="J42" s="147">
        <f>F42/E42*100</f>
        <v>98.44949730912934</v>
      </c>
      <c r="K42" s="148">
        <f>K36++K37+K38+K39+K40+K41</f>
        <v>698</v>
      </c>
    </row>
    <row r="43" spans="1:11" ht="96" customHeight="1">
      <c r="A43" s="279" t="s">
        <v>221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1"/>
    </row>
    <row r="44" spans="1:23" ht="325.5" customHeight="1">
      <c r="A44" s="149" t="s">
        <v>84</v>
      </c>
      <c r="B44" s="182" t="s">
        <v>224</v>
      </c>
      <c r="C44" s="183"/>
      <c r="D44" s="146">
        <v>91997.6</v>
      </c>
      <c r="E44" s="146">
        <v>66187.6</v>
      </c>
      <c r="F44" s="146">
        <v>65101.5</v>
      </c>
      <c r="G44" s="146">
        <f>F44-1</f>
        <v>65100.5</v>
      </c>
      <c r="H44" s="146"/>
      <c r="I44" s="146"/>
      <c r="J44" s="146">
        <f>F44/E44*100</f>
        <v>98.35905819216892</v>
      </c>
      <c r="K44" s="150"/>
      <c r="T44" s="105"/>
      <c r="U44" s="105"/>
      <c r="V44" s="105"/>
      <c r="W44" s="105"/>
    </row>
    <row r="45" spans="1:22" ht="161.25" customHeight="1">
      <c r="A45" s="149" t="s">
        <v>85</v>
      </c>
      <c r="B45" s="182" t="s">
        <v>225</v>
      </c>
      <c r="C45" s="183"/>
      <c r="D45" s="146">
        <v>3000</v>
      </c>
      <c r="E45" s="146">
        <v>2150</v>
      </c>
      <c r="F45" s="146">
        <v>2150</v>
      </c>
      <c r="G45" s="146">
        <f>F45</f>
        <v>2150</v>
      </c>
      <c r="H45" s="146"/>
      <c r="I45" s="146"/>
      <c r="J45" s="146">
        <f>F45/E45*100</f>
        <v>100</v>
      </c>
      <c r="K45" s="150"/>
      <c r="U45" s="105"/>
      <c r="V45" s="105"/>
    </row>
    <row r="46" spans="1:11" ht="84" customHeight="1">
      <c r="A46" s="149"/>
      <c r="B46" s="255" t="s">
        <v>236</v>
      </c>
      <c r="C46" s="256"/>
      <c r="D46" s="147">
        <f aca="true" t="shared" si="2" ref="D46:I46">D44+D45</f>
        <v>94997.6</v>
      </c>
      <c r="E46" s="147">
        <f t="shared" si="2"/>
        <v>68337.6</v>
      </c>
      <c r="F46" s="147">
        <f t="shared" si="2"/>
        <v>67251.5</v>
      </c>
      <c r="G46" s="147">
        <f t="shared" si="2"/>
        <v>67250.5</v>
      </c>
      <c r="H46" s="147">
        <f t="shared" si="2"/>
        <v>0</v>
      </c>
      <c r="I46" s="147">
        <f t="shared" si="2"/>
        <v>0</v>
      </c>
      <c r="J46" s="147">
        <f>F46/E46*100</f>
        <v>98.4106846011566</v>
      </c>
      <c r="K46" s="147"/>
    </row>
    <row r="47" spans="1:11" ht="59.25" customHeight="1">
      <c r="A47" s="101"/>
      <c r="B47" s="260" t="s">
        <v>226</v>
      </c>
      <c r="C47" s="261"/>
      <c r="D47" s="261"/>
      <c r="E47" s="261"/>
      <c r="F47" s="261"/>
      <c r="G47" s="261"/>
      <c r="H47" s="261"/>
      <c r="I47" s="261"/>
      <c r="J47" s="261"/>
      <c r="K47" s="262"/>
    </row>
    <row r="48" spans="1:26" ht="100.5" customHeight="1">
      <c r="A48" s="123" t="s">
        <v>227</v>
      </c>
      <c r="B48" s="182" t="s">
        <v>48</v>
      </c>
      <c r="C48" s="183"/>
      <c r="D48" s="118">
        <v>18</v>
      </c>
      <c r="E48" s="100">
        <v>17.6</v>
      </c>
      <c r="F48" s="100">
        <v>17.6</v>
      </c>
      <c r="G48" s="100">
        <f>F48</f>
        <v>17.6</v>
      </c>
      <c r="H48" s="100"/>
      <c r="I48" s="100"/>
      <c r="J48" s="100">
        <f>F48/E48*100</f>
        <v>100</v>
      </c>
      <c r="K48" s="151">
        <v>0</v>
      </c>
      <c r="T48" s="105"/>
      <c r="Z48" s="105"/>
    </row>
    <row r="49" spans="1:26" ht="72.75" customHeight="1">
      <c r="A49" s="329" t="s">
        <v>229</v>
      </c>
      <c r="B49" s="302" t="s">
        <v>228</v>
      </c>
      <c r="C49" s="303"/>
      <c r="D49" s="300">
        <v>141</v>
      </c>
      <c r="E49" s="308">
        <v>115</v>
      </c>
      <c r="F49" s="308">
        <v>103.8</v>
      </c>
      <c r="G49" s="308">
        <f>F49-6.3</f>
        <v>97.5</v>
      </c>
      <c r="H49" s="331">
        <f>F49/E49*100</f>
        <v>90.26086956521739</v>
      </c>
      <c r="I49" s="332"/>
      <c r="J49" s="333"/>
      <c r="K49" s="306">
        <f>3+1+3+1+1+1+2</f>
        <v>12</v>
      </c>
      <c r="Z49" s="105"/>
    </row>
    <row r="50" spans="1:11" ht="153" customHeight="1">
      <c r="A50" s="330"/>
      <c r="B50" s="304"/>
      <c r="C50" s="305"/>
      <c r="D50" s="301"/>
      <c r="E50" s="309"/>
      <c r="F50" s="309"/>
      <c r="G50" s="309"/>
      <c r="H50" s="334"/>
      <c r="I50" s="335"/>
      <c r="J50" s="336"/>
      <c r="K50" s="307"/>
    </row>
    <row r="51" spans="1:11" ht="278.25" customHeight="1">
      <c r="A51" s="123" t="s">
        <v>230</v>
      </c>
      <c r="B51" s="182" t="s">
        <v>254</v>
      </c>
      <c r="C51" s="183"/>
      <c r="D51" s="118">
        <v>40</v>
      </c>
      <c r="E51" s="100">
        <v>26.3</v>
      </c>
      <c r="F51" s="100">
        <v>0</v>
      </c>
      <c r="G51" s="100">
        <v>0</v>
      </c>
      <c r="H51" s="100">
        <f>G51</f>
        <v>0</v>
      </c>
      <c r="I51" s="100">
        <f>H51</f>
        <v>0</v>
      </c>
      <c r="J51" s="100">
        <f aca="true" t="shared" si="3" ref="J51:J57">F51/E51*100</f>
        <v>0</v>
      </c>
      <c r="K51" s="151">
        <v>0</v>
      </c>
    </row>
    <row r="52" spans="1:11" ht="327" customHeight="1">
      <c r="A52" s="123" t="s">
        <v>232</v>
      </c>
      <c r="B52" s="182" t="s">
        <v>231</v>
      </c>
      <c r="C52" s="183"/>
      <c r="D52" s="118">
        <v>100</v>
      </c>
      <c r="E52" s="118">
        <v>96.8</v>
      </c>
      <c r="F52" s="118">
        <v>43</v>
      </c>
      <c r="G52" s="118">
        <f>F52</f>
        <v>43</v>
      </c>
      <c r="H52" s="100"/>
      <c r="I52" s="100"/>
      <c r="J52" s="100">
        <f t="shared" si="3"/>
        <v>44.421487603305785</v>
      </c>
      <c r="K52" s="119">
        <v>12</v>
      </c>
    </row>
    <row r="53" spans="1:11" ht="170.25" customHeight="1">
      <c r="A53" s="123" t="s">
        <v>233</v>
      </c>
      <c r="B53" s="182" t="s">
        <v>234</v>
      </c>
      <c r="C53" s="183"/>
      <c r="D53" s="118">
        <v>145.1</v>
      </c>
      <c r="E53" s="118">
        <v>88.5</v>
      </c>
      <c r="F53" s="118">
        <v>67.9</v>
      </c>
      <c r="G53" s="118">
        <v>67.9</v>
      </c>
      <c r="H53" s="100"/>
      <c r="I53" s="100"/>
      <c r="J53" s="100">
        <f t="shared" si="3"/>
        <v>76.72316384180792</v>
      </c>
      <c r="K53" s="119">
        <v>4</v>
      </c>
    </row>
    <row r="54" spans="1:25" ht="51" customHeight="1">
      <c r="A54" s="100"/>
      <c r="B54" s="255" t="s">
        <v>235</v>
      </c>
      <c r="C54" s="256"/>
      <c r="D54" s="101">
        <f>D48+D49+D51+D52+D53</f>
        <v>444.1</v>
      </c>
      <c r="E54" s="101">
        <f>E48+E49+E51+E52+E53</f>
        <v>344.2</v>
      </c>
      <c r="F54" s="101">
        <f>F48+F49+F51+F52+F53</f>
        <v>232.3</v>
      </c>
      <c r="G54" s="101">
        <f>G48+G49+G51+G52+G53</f>
        <v>226</v>
      </c>
      <c r="H54" s="101">
        <f>SUM(H48:H51)</f>
        <v>90.26086956521739</v>
      </c>
      <c r="I54" s="101">
        <f>SUM(I48:I51)</f>
        <v>0</v>
      </c>
      <c r="J54" s="101">
        <f t="shared" si="3"/>
        <v>67.48983149331784</v>
      </c>
      <c r="K54" s="102">
        <f>K48+K49+K51+K52+K53</f>
        <v>28</v>
      </c>
      <c r="L54" s="102" t="e">
        <f>#REF!+L48+L49+L51</f>
        <v>#REF!</v>
      </c>
      <c r="R54" s="104"/>
      <c r="V54" s="105"/>
      <c r="Y54" s="104"/>
    </row>
    <row r="55" spans="1:21" ht="57.75" customHeight="1">
      <c r="A55" s="100"/>
      <c r="B55" s="292" t="s">
        <v>121</v>
      </c>
      <c r="C55" s="293"/>
      <c r="D55" s="101">
        <f>D27+D34+D42+D46+D54</f>
        <v>255391.8</v>
      </c>
      <c r="E55" s="101">
        <f>E27+E34+E42+E46+E54</f>
        <v>212692.00000000003</v>
      </c>
      <c r="F55" s="101">
        <f>F27+F34+F42+F46+F54</f>
        <v>207932.09999999998</v>
      </c>
      <c r="G55" s="101">
        <f>G27+G34+G42+G46+G54</f>
        <v>207880.40000000002</v>
      </c>
      <c r="H55" s="101" t="e">
        <f>#REF!+H34+H42+H54</f>
        <v>#REF!</v>
      </c>
      <c r="I55" s="101" t="e">
        <f>#REF!+I34+I42+I54</f>
        <v>#REF!</v>
      </c>
      <c r="J55" s="101">
        <f t="shared" si="3"/>
        <v>97.76206909521747</v>
      </c>
      <c r="K55" s="102">
        <f>K27+K34+K42+K46+K54</f>
        <v>16024</v>
      </c>
      <c r="R55" s="104"/>
      <c r="S55" s="104"/>
      <c r="T55" s="105"/>
      <c r="U55" s="105"/>
    </row>
    <row r="56" spans="1:21" ht="57.75" customHeight="1">
      <c r="A56" s="260" t="s">
        <v>237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2"/>
      <c r="U56" s="105"/>
    </row>
    <row r="57" spans="1:25" ht="213" customHeight="1">
      <c r="A57" s="100"/>
      <c r="B57" s="182" t="s">
        <v>250</v>
      </c>
      <c r="C57" s="183"/>
      <c r="D57" s="101">
        <v>10200.6</v>
      </c>
      <c r="E57" s="101">
        <v>7537.1</v>
      </c>
      <c r="F57" s="101">
        <v>7406.5</v>
      </c>
      <c r="G57" s="101">
        <f>F57</f>
        <v>7406.5</v>
      </c>
      <c r="H57" s="101"/>
      <c r="I57" s="101"/>
      <c r="J57" s="101">
        <f t="shared" si="3"/>
        <v>98.26723806238473</v>
      </c>
      <c r="K57" s="102">
        <v>128</v>
      </c>
      <c r="U57" s="105"/>
      <c r="Y57" s="104"/>
    </row>
    <row r="58" spans="1:25" ht="75" customHeight="1">
      <c r="A58" s="100"/>
      <c r="B58" s="182" t="s">
        <v>121</v>
      </c>
      <c r="C58" s="183"/>
      <c r="D58" s="101">
        <f>D55+D57</f>
        <v>265592.39999999997</v>
      </c>
      <c r="E58" s="101">
        <f>E55+E57</f>
        <v>220229.10000000003</v>
      </c>
      <c r="F58" s="101">
        <f>F55+F57</f>
        <v>215338.59999999998</v>
      </c>
      <c r="G58" s="101">
        <f>G55+G57</f>
        <v>215286.90000000002</v>
      </c>
      <c r="H58" s="101"/>
      <c r="I58" s="101"/>
      <c r="J58" s="101">
        <f>F58/E58*100</f>
        <v>97.77935795042524</v>
      </c>
      <c r="K58" s="102"/>
      <c r="Y58" s="104"/>
    </row>
    <row r="59" spans="1:25" ht="140.25" customHeight="1">
      <c r="A59" s="257" t="s">
        <v>238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9"/>
      <c r="Y59" s="104"/>
    </row>
    <row r="60" spans="1:25" ht="369" customHeight="1">
      <c r="A60" s="123" t="s">
        <v>239</v>
      </c>
      <c r="B60" s="182" t="s">
        <v>11</v>
      </c>
      <c r="C60" s="183"/>
      <c r="D60" s="100">
        <v>56.9</v>
      </c>
      <c r="E60" s="100">
        <v>56.9</v>
      </c>
      <c r="F60" s="100">
        <v>56.3</v>
      </c>
      <c r="G60" s="100">
        <f>F60</f>
        <v>56.3</v>
      </c>
      <c r="H60" s="100"/>
      <c r="I60" s="100"/>
      <c r="J60" s="100">
        <f>F60/E60*100</f>
        <v>98.94551845342706</v>
      </c>
      <c r="K60" s="120">
        <v>0</v>
      </c>
      <c r="Y60" s="104"/>
    </row>
    <row r="61" spans="1:25" ht="379.5" customHeight="1">
      <c r="A61" s="123" t="s">
        <v>240</v>
      </c>
      <c r="B61" s="182" t="s">
        <v>10</v>
      </c>
      <c r="C61" s="183"/>
      <c r="D61" s="100">
        <v>21.7</v>
      </c>
      <c r="E61" s="100">
        <v>21.7</v>
      </c>
      <c r="F61" s="100">
        <v>21.5</v>
      </c>
      <c r="G61" s="100">
        <f>F61</f>
        <v>21.5</v>
      </c>
      <c r="H61" s="100"/>
      <c r="I61" s="100"/>
      <c r="J61" s="100">
        <f>F61/E61*100</f>
        <v>99.07834101382488</v>
      </c>
      <c r="K61" s="120">
        <v>0</v>
      </c>
      <c r="Y61" s="104"/>
    </row>
    <row r="62" spans="1:25" ht="316.5" customHeight="1">
      <c r="A62" s="123" t="s">
        <v>241</v>
      </c>
      <c r="B62" s="182" t="s">
        <v>242</v>
      </c>
      <c r="C62" s="183"/>
      <c r="D62" s="100">
        <v>97.9</v>
      </c>
      <c r="E62" s="100">
        <v>97.9</v>
      </c>
      <c r="F62" s="100">
        <v>97.9</v>
      </c>
      <c r="G62" s="100">
        <f>F62</f>
        <v>97.9</v>
      </c>
      <c r="H62" s="100"/>
      <c r="I62" s="100"/>
      <c r="J62" s="100">
        <f>F62/E62*100</f>
        <v>100</v>
      </c>
      <c r="K62" s="120">
        <v>0</v>
      </c>
      <c r="Y62" s="104"/>
    </row>
    <row r="63" spans="1:25" ht="71.25" customHeight="1">
      <c r="A63" s="123"/>
      <c r="B63" s="255" t="s">
        <v>243</v>
      </c>
      <c r="C63" s="256"/>
      <c r="D63" s="101">
        <f>SUM(D60:D62)</f>
        <v>176.5</v>
      </c>
      <c r="E63" s="101">
        <f>SUM(E60:E62)</f>
        <v>176.5</v>
      </c>
      <c r="F63" s="101">
        <f>SUM(F60:F62)</f>
        <v>175.7</v>
      </c>
      <c r="G63" s="101">
        <f>F63</f>
        <v>175.7</v>
      </c>
      <c r="H63" s="101"/>
      <c r="I63" s="101"/>
      <c r="J63" s="101">
        <f>F63/E63*100</f>
        <v>99.54674220963172</v>
      </c>
      <c r="K63" s="102"/>
      <c r="Y63" s="104"/>
    </row>
    <row r="64" spans="1:25" ht="58.5" customHeight="1">
      <c r="A64" s="260" t="s">
        <v>245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2"/>
      <c r="Y64" s="104"/>
    </row>
    <row r="65" spans="1:25" ht="265.5" customHeight="1">
      <c r="A65" s="123"/>
      <c r="B65" s="263" t="s">
        <v>246</v>
      </c>
      <c r="C65" s="264"/>
      <c r="D65" s="100">
        <v>118.1</v>
      </c>
      <c r="E65" s="100">
        <v>118.1</v>
      </c>
      <c r="F65" s="100">
        <v>118.1</v>
      </c>
      <c r="G65" s="100">
        <f>F65</f>
        <v>118.1</v>
      </c>
      <c r="H65" s="100"/>
      <c r="I65" s="100"/>
      <c r="J65" s="100">
        <f>F65/E65*100</f>
        <v>100</v>
      </c>
      <c r="K65" s="120"/>
      <c r="Y65" s="104"/>
    </row>
    <row r="66" spans="1:25" ht="65.25" customHeight="1">
      <c r="A66" s="123"/>
      <c r="B66" s="255" t="s">
        <v>247</v>
      </c>
      <c r="C66" s="256"/>
      <c r="D66" s="101">
        <f aca="true" t="shared" si="4" ref="D66:I66">D65</f>
        <v>118.1</v>
      </c>
      <c r="E66" s="101">
        <f t="shared" si="4"/>
        <v>118.1</v>
      </c>
      <c r="F66" s="101">
        <f t="shared" si="4"/>
        <v>118.1</v>
      </c>
      <c r="G66" s="101">
        <f t="shared" si="4"/>
        <v>118.1</v>
      </c>
      <c r="H66" s="100">
        <f t="shared" si="4"/>
        <v>0</v>
      </c>
      <c r="I66" s="100">
        <f t="shared" si="4"/>
        <v>0</v>
      </c>
      <c r="J66" s="101">
        <f>F66/E66*100</f>
        <v>100</v>
      </c>
      <c r="K66" s="100"/>
      <c r="Y66" s="104"/>
    </row>
    <row r="67" spans="1:25" ht="89.25" customHeight="1">
      <c r="A67" s="123"/>
      <c r="B67" s="255" t="s">
        <v>6</v>
      </c>
      <c r="C67" s="256"/>
      <c r="D67" s="101">
        <f>D55+D57+D63+D66</f>
        <v>265886.99999999994</v>
      </c>
      <c r="E67" s="101">
        <f>E55+E57+E63+E66</f>
        <v>220523.70000000004</v>
      </c>
      <c r="F67" s="101">
        <f>F55+F57+F63+F66</f>
        <v>215632.4</v>
      </c>
      <c r="G67" s="101">
        <f>G55+G57+G63+G66</f>
        <v>215580.70000000004</v>
      </c>
      <c r="H67" s="101"/>
      <c r="I67" s="101"/>
      <c r="J67" s="101">
        <f>F67/E67*100</f>
        <v>97.78196175739839</v>
      </c>
      <c r="K67" s="102">
        <f>K55+K57+K63+K66</f>
        <v>16152</v>
      </c>
      <c r="U67" s="105"/>
      <c r="Y67" s="104"/>
    </row>
    <row r="68" spans="1:25" ht="64.5" customHeight="1">
      <c r="A68" s="265" t="s">
        <v>244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7"/>
      <c r="Y68" s="104"/>
    </row>
    <row r="69" spans="1:25" ht="60.75" customHeight="1">
      <c r="A69" s="257" t="s">
        <v>168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9"/>
      <c r="Y69" s="104"/>
    </row>
    <row r="70" spans="1:25" ht="223.5" customHeight="1">
      <c r="A70" s="123"/>
      <c r="B70" s="255" t="s">
        <v>250</v>
      </c>
      <c r="C70" s="256"/>
      <c r="D70" s="101">
        <v>2184.2</v>
      </c>
      <c r="E70" s="101">
        <v>1600.1</v>
      </c>
      <c r="F70" s="101">
        <v>1507.7</v>
      </c>
      <c r="G70" s="101">
        <f>F70</f>
        <v>1507.7</v>
      </c>
      <c r="H70" s="101"/>
      <c r="I70" s="101"/>
      <c r="J70" s="101">
        <f>F70/E70*100</f>
        <v>94.22536091494283</v>
      </c>
      <c r="K70" s="102"/>
      <c r="Y70" s="104"/>
    </row>
    <row r="71" spans="1:25" ht="102.75" customHeight="1">
      <c r="A71" s="257" t="s">
        <v>249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9"/>
      <c r="Y71" s="104"/>
    </row>
    <row r="72" spans="1:25" ht="370.5" customHeight="1">
      <c r="A72" s="123" t="s">
        <v>35</v>
      </c>
      <c r="B72" s="182" t="s">
        <v>3</v>
      </c>
      <c r="C72" s="183"/>
      <c r="D72" s="122">
        <v>37.4</v>
      </c>
      <c r="E72" s="101">
        <v>37.4</v>
      </c>
      <c r="F72" s="101">
        <v>37.4</v>
      </c>
      <c r="G72" s="101">
        <f>F72</f>
        <v>37.4</v>
      </c>
      <c r="H72" s="101"/>
      <c r="I72" s="101"/>
      <c r="J72" s="101">
        <f>F72/E72*100</f>
        <v>100</v>
      </c>
      <c r="K72" s="102">
        <v>0</v>
      </c>
      <c r="Y72" s="104"/>
    </row>
    <row r="73" spans="1:25" ht="387" customHeight="1">
      <c r="A73" s="123" t="s">
        <v>36</v>
      </c>
      <c r="B73" s="182" t="s">
        <v>258</v>
      </c>
      <c r="C73" s="183"/>
      <c r="D73" s="122">
        <v>13.5</v>
      </c>
      <c r="E73" s="101">
        <v>13.5</v>
      </c>
      <c r="F73" s="101">
        <v>9.4</v>
      </c>
      <c r="G73" s="101">
        <f>F73</f>
        <v>9.4</v>
      </c>
      <c r="H73" s="101"/>
      <c r="I73" s="101"/>
      <c r="J73" s="101">
        <f>F73/E73*100</f>
        <v>69.62962962962963</v>
      </c>
      <c r="K73" s="102">
        <v>0</v>
      </c>
      <c r="Y73" s="104"/>
    </row>
    <row r="74" spans="1:25" ht="75.75" customHeight="1">
      <c r="A74" s="123"/>
      <c r="B74" s="268" t="s">
        <v>7</v>
      </c>
      <c r="C74" s="269"/>
      <c r="D74" s="122">
        <f>D72+D73</f>
        <v>50.9</v>
      </c>
      <c r="E74" s="101">
        <f>E72+E73</f>
        <v>50.9</v>
      </c>
      <c r="F74" s="101">
        <f>F72+F73</f>
        <v>46.8</v>
      </c>
      <c r="G74" s="101">
        <f>F74</f>
        <v>46.8</v>
      </c>
      <c r="H74" s="101"/>
      <c r="I74" s="101"/>
      <c r="J74" s="101">
        <f>F74/E74*100</f>
        <v>91.94499017681729</v>
      </c>
      <c r="K74" s="152"/>
      <c r="Y74" s="104"/>
    </row>
    <row r="75" spans="1:25" ht="91.5" customHeight="1">
      <c r="A75" s="257" t="s">
        <v>4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9"/>
      <c r="Y75" s="104"/>
    </row>
    <row r="76" spans="1:25" ht="409.5" customHeight="1">
      <c r="A76" s="125"/>
      <c r="B76" s="182" t="s">
        <v>251</v>
      </c>
      <c r="C76" s="183"/>
      <c r="D76" s="101">
        <v>613.4</v>
      </c>
      <c r="E76" s="101">
        <v>613.4</v>
      </c>
      <c r="F76" s="101">
        <v>436.6</v>
      </c>
      <c r="G76" s="101">
        <f>F76</f>
        <v>436.6</v>
      </c>
      <c r="H76" s="101"/>
      <c r="I76" s="101"/>
      <c r="J76" s="101">
        <f>F76/E76*100</f>
        <v>71.17704597326379</v>
      </c>
      <c r="K76" s="102">
        <v>0</v>
      </c>
      <c r="Y76" s="104"/>
    </row>
    <row r="77" spans="1:25" ht="99" customHeight="1">
      <c r="A77" s="125"/>
      <c r="B77" s="182" t="s">
        <v>9</v>
      </c>
      <c r="C77" s="183"/>
      <c r="D77" s="101">
        <v>22</v>
      </c>
      <c r="E77" s="101">
        <v>20.9</v>
      </c>
      <c r="F77" s="101">
        <v>20.9</v>
      </c>
      <c r="G77" s="101">
        <f>F77</f>
        <v>20.9</v>
      </c>
      <c r="H77" s="101"/>
      <c r="I77" s="101"/>
      <c r="J77" s="101">
        <f>F77/E77*100</f>
        <v>100</v>
      </c>
      <c r="K77" s="102">
        <v>4</v>
      </c>
      <c r="Y77" s="104"/>
    </row>
    <row r="78" spans="1:11" ht="114.75" customHeight="1">
      <c r="A78" s="100"/>
      <c r="B78" s="255" t="s">
        <v>5</v>
      </c>
      <c r="C78" s="256"/>
      <c r="D78" s="101">
        <f>D70+D74+D76+D77</f>
        <v>2870.5</v>
      </c>
      <c r="E78" s="101">
        <f>E70+E74+E76+E77</f>
        <v>2285.3</v>
      </c>
      <c r="F78" s="101">
        <f>F70+F74+F76+F77</f>
        <v>2012</v>
      </c>
      <c r="G78" s="101">
        <f>F78</f>
        <v>2012</v>
      </c>
      <c r="H78" s="101"/>
      <c r="I78" s="101"/>
      <c r="J78" s="101">
        <f>F78/E78*100</f>
        <v>88.040957423533</v>
      </c>
      <c r="K78" s="102">
        <f>K76+K77</f>
        <v>4</v>
      </c>
    </row>
    <row r="79" spans="1:21" ht="75.75" customHeight="1">
      <c r="A79" s="100"/>
      <c r="B79" s="292" t="s">
        <v>8</v>
      </c>
      <c r="C79" s="293"/>
      <c r="D79" s="101">
        <f>D67+D78</f>
        <v>268757.49999999994</v>
      </c>
      <c r="E79" s="101">
        <f>E67+E78</f>
        <v>222809.00000000003</v>
      </c>
      <c r="F79" s="101">
        <f>F67+F78</f>
        <v>217644.4</v>
      </c>
      <c r="G79" s="101">
        <f>G67+G78</f>
        <v>217592.70000000004</v>
      </c>
      <c r="H79" s="101"/>
      <c r="I79" s="101"/>
      <c r="J79" s="101">
        <f>F79/E79*100</f>
        <v>97.68205054553451</v>
      </c>
      <c r="K79" s="102">
        <f>K67+K78</f>
        <v>16156</v>
      </c>
      <c r="R79" s="106"/>
      <c r="S79" s="104"/>
      <c r="U79" s="105"/>
    </row>
    <row r="80" spans="1:11" ht="43.5" customHeight="1">
      <c r="A80" s="153"/>
      <c r="B80" s="154"/>
      <c r="C80" s="155"/>
      <c r="D80" s="156"/>
      <c r="E80" s="156"/>
      <c r="F80" s="156"/>
      <c r="G80" s="156"/>
      <c r="H80" s="156"/>
      <c r="I80" s="156"/>
      <c r="J80" s="156"/>
      <c r="K80" s="154"/>
    </row>
    <row r="81" spans="1:18" ht="35.25" customHeight="1">
      <c r="A81" s="140"/>
      <c r="B81" s="157"/>
      <c r="C81" s="157"/>
      <c r="D81" s="158"/>
      <c r="E81" s="158"/>
      <c r="F81" s="158"/>
      <c r="G81" s="158"/>
      <c r="H81" s="158"/>
      <c r="I81" s="158"/>
      <c r="J81" s="158"/>
      <c r="K81" s="159"/>
      <c r="R81" s="104"/>
    </row>
    <row r="82" spans="1:22" ht="105" customHeight="1">
      <c r="A82" s="294" t="s">
        <v>256</v>
      </c>
      <c r="B82" s="294"/>
      <c r="C82" s="294"/>
      <c r="D82" s="294"/>
      <c r="E82" s="294"/>
      <c r="F82" s="294"/>
      <c r="G82" s="294"/>
      <c r="H82" s="294"/>
      <c r="I82" s="294"/>
      <c r="J82" s="294"/>
      <c r="K82" s="294"/>
      <c r="R82" s="104"/>
      <c r="V82" s="105"/>
    </row>
    <row r="83" spans="1:18" ht="77.25" customHeight="1">
      <c r="A83" s="296" t="s">
        <v>253</v>
      </c>
      <c r="B83" s="296"/>
      <c r="C83" s="296"/>
      <c r="D83" s="296"/>
      <c r="E83" s="296"/>
      <c r="F83" s="296"/>
      <c r="G83" s="296"/>
      <c r="H83" s="296"/>
      <c r="I83" s="296"/>
      <c r="J83" s="296"/>
      <c r="K83" s="296"/>
      <c r="R83" s="104"/>
    </row>
    <row r="84" spans="1:18" ht="44.25" customHeight="1">
      <c r="A84" s="161"/>
      <c r="B84" s="162"/>
      <c r="C84" s="162"/>
      <c r="D84" s="162"/>
      <c r="E84" s="162"/>
      <c r="F84" s="162"/>
      <c r="G84" s="162"/>
      <c r="H84" s="162"/>
      <c r="I84" s="162"/>
      <c r="J84" s="162"/>
      <c r="K84" s="160"/>
      <c r="R84" s="104"/>
    </row>
    <row r="85" spans="1:18" ht="194.25" customHeight="1">
      <c r="A85" s="295" t="s">
        <v>257</v>
      </c>
      <c r="B85" s="295"/>
      <c r="C85" s="295"/>
      <c r="D85" s="162"/>
      <c r="E85" s="162"/>
      <c r="F85" s="162"/>
      <c r="G85" s="297" t="s">
        <v>255</v>
      </c>
      <c r="H85" s="297"/>
      <c r="I85" s="297"/>
      <c r="J85" s="297"/>
      <c r="K85" s="160"/>
      <c r="R85" s="104"/>
    </row>
    <row r="86" spans="1:11" ht="18.75" customHeight="1">
      <c r="A86" s="153"/>
      <c r="B86" s="154"/>
      <c r="C86" s="155"/>
      <c r="D86" s="154"/>
      <c r="E86" s="163"/>
      <c r="F86" s="163"/>
      <c r="G86" s="163"/>
      <c r="H86" s="154"/>
      <c r="I86" s="154"/>
      <c r="J86" s="154"/>
      <c r="K86" s="154"/>
    </row>
    <row r="87" spans="1:11" ht="60" customHeight="1">
      <c r="A87" s="298" t="s">
        <v>260</v>
      </c>
      <c r="B87" s="298"/>
      <c r="C87" s="298"/>
      <c r="D87" s="154"/>
      <c r="E87" s="154"/>
      <c r="F87" s="154"/>
      <c r="G87" s="154"/>
      <c r="H87" s="154"/>
      <c r="I87" s="154"/>
      <c r="J87" s="154"/>
      <c r="K87" s="154"/>
    </row>
    <row r="88" spans="1:11" ht="18.75" customHeight="1">
      <c r="A88" s="153"/>
      <c r="B88" s="299"/>
      <c r="C88" s="299"/>
      <c r="D88" s="154"/>
      <c r="E88" s="163"/>
      <c r="F88" s="163"/>
      <c r="G88" s="154"/>
      <c r="H88" s="154"/>
      <c r="I88" s="154"/>
      <c r="J88" s="154"/>
      <c r="K88" s="154"/>
    </row>
    <row r="89" spans="1:11" ht="18.75" customHeight="1">
      <c r="A89" s="153"/>
      <c r="B89" s="299"/>
      <c r="C89" s="299"/>
      <c r="D89" s="154"/>
      <c r="E89" s="154"/>
      <c r="F89" s="154"/>
      <c r="G89" s="154"/>
      <c r="H89" s="154"/>
      <c r="I89" s="154"/>
      <c r="J89" s="154"/>
      <c r="K89" s="154"/>
    </row>
    <row r="90" spans="1:10" ht="18.75" customHeight="1">
      <c r="A90" s="286"/>
      <c r="B90" s="286"/>
      <c r="C90" s="286"/>
      <c r="D90" s="154"/>
      <c r="E90" s="154"/>
      <c r="F90" s="154"/>
      <c r="G90" s="154"/>
      <c r="H90" s="164"/>
      <c r="I90" s="164"/>
      <c r="J90" s="164"/>
    </row>
    <row r="91" spans="1:10" ht="18.75" customHeight="1">
      <c r="A91" s="286"/>
      <c r="B91" s="286"/>
      <c r="C91" s="286"/>
      <c r="D91" s="154"/>
      <c r="E91" s="154"/>
      <c r="F91" s="154"/>
      <c r="G91" s="154"/>
      <c r="H91" s="164"/>
      <c r="I91" s="164"/>
      <c r="J91" s="164"/>
    </row>
    <row r="92" spans="1:11" ht="18.75" customHeight="1">
      <c r="A92" s="286"/>
      <c r="B92" s="286"/>
      <c r="C92" s="286"/>
      <c r="D92" s="154"/>
      <c r="E92" s="154"/>
      <c r="F92" s="154"/>
      <c r="G92" s="154"/>
      <c r="H92" s="287"/>
      <c r="I92" s="287"/>
      <c r="J92" s="287"/>
      <c r="K92" s="287"/>
    </row>
    <row r="93" spans="1:11" ht="18.75" customHeight="1">
      <c r="A93" s="288"/>
      <c r="B93" s="288"/>
      <c r="C93" s="288"/>
      <c r="D93" s="165"/>
      <c r="E93" s="165"/>
      <c r="F93" s="165"/>
      <c r="G93" s="165"/>
      <c r="H93" s="166"/>
      <c r="I93" s="166"/>
      <c r="J93" s="166"/>
      <c r="K93" s="167"/>
    </row>
    <row r="94" spans="1:11" ht="18.75" customHeight="1">
      <c r="A94" s="168"/>
      <c r="B94" s="167"/>
      <c r="C94" s="169"/>
      <c r="D94" s="167"/>
      <c r="E94" s="167"/>
      <c r="F94" s="167"/>
      <c r="G94" s="167"/>
      <c r="H94" s="166"/>
      <c r="I94" s="166"/>
      <c r="J94" s="166"/>
      <c r="K94" s="167"/>
    </row>
    <row r="95" spans="1:11" ht="50.25">
      <c r="A95" s="168"/>
      <c r="B95" s="170"/>
      <c r="C95" s="169"/>
      <c r="D95" s="170"/>
      <c r="E95" s="170"/>
      <c r="F95" s="170"/>
      <c r="G95" s="170"/>
      <c r="H95" s="170"/>
      <c r="I95" s="170"/>
      <c r="J95" s="170"/>
      <c r="K95" s="167"/>
    </row>
    <row r="96" spans="1:11" ht="50.25">
      <c r="A96" s="289"/>
      <c r="B96" s="289"/>
      <c r="C96" s="289"/>
      <c r="D96" s="170"/>
      <c r="E96" s="170"/>
      <c r="F96" s="170"/>
      <c r="G96" s="170"/>
      <c r="H96" s="170"/>
      <c r="I96" s="170"/>
      <c r="J96" s="170"/>
      <c r="K96" s="167"/>
    </row>
    <row r="97" spans="1:11" ht="50.25">
      <c r="A97" s="168"/>
      <c r="B97" s="170"/>
      <c r="C97" s="169"/>
      <c r="D97" s="170"/>
      <c r="E97" s="170"/>
      <c r="F97" s="170"/>
      <c r="G97" s="170"/>
      <c r="H97" s="170"/>
      <c r="I97" s="170"/>
      <c r="J97" s="170"/>
      <c r="K97" s="167"/>
    </row>
    <row r="98" spans="2:10" ht="50.25">
      <c r="B98" s="171"/>
      <c r="D98" s="171"/>
      <c r="E98" s="171"/>
      <c r="F98" s="171"/>
      <c r="G98" s="171"/>
      <c r="H98" s="171"/>
      <c r="I98" s="171"/>
      <c r="J98" s="171"/>
    </row>
    <row r="99" spans="2:10" ht="50.25">
      <c r="B99" s="171"/>
      <c r="D99" s="171"/>
      <c r="E99" s="171"/>
      <c r="F99" s="171"/>
      <c r="G99" s="171"/>
      <c r="H99" s="171"/>
      <c r="I99" s="171"/>
      <c r="J99" s="171"/>
    </row>
    <row r="100" spans="2:13" ht="165" customHeight="1">
      <c r="B100" s="171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</row>
    <row r="101" spans="2:10" ht="50.25">
      <c r="B101" s="171"/>
      <c r="D101" s="171"/>
      <c r="E101" s="171"/>
      <c r="F101" s="171"/>
      <c r="G101" s="171"/>
      <c r="H101" s="171"/>
      <c r="I101" s="171"/>
      <c r="J101" s="171"/>
    </row>
    <row r="102" spans="2:10" ht="50.25">
      <c r="B102" s="171"/>
      <c r="D102" s="171"/>
      <c r="E102" s="171"/>
      <c r="F102" s="171"/>
      <c r="G102" s="171"/>
      <c r="H102" s="171"/>
      <c r="I102" s="171"/>
      <c r="J102" s="171"/>
    </row>
    <row r="103" spans="1:10" ht="50.25">
      <c r="A103" s="291"/>
      <c r="B103" s="291"/>
      <c r="C103" s="291"/>
      <c r="D103" s="171"/>
      <c r="E103" s="171"/>
      <c r="F103" s="171"/>
      <c r="G103" s="171"/>
      <c r="H103" s="171"/>
      <c r="I103" s="171"/>
      <c r="J103" s="171"/>
    </row>
    <row r="104" spans="1:10" ht="50.25">
      <c r="A104" s="285"/>
      <c r="B104" s="285"/>
      <c r="C104" s="285"/>
      <c r="D104" s="171"/>
      <c r="E104" s="171"/>
      <c r="F104" s="171"/>
      <c r="G104" s="171"/>
      <c r="H104" s="171"/>
      <c r="I104" s="171"/>
      <c r="J104" s="171"/>
    </row>
    <row r="106" ht="50.25">
      <c r="A106" s="172"/>
    </row>
  </sheetData>
  <sheetProtection/>
  <mergeCells count="112">
    <mergeCell ref="B42:C42"/>
    <mergeCell ref="H38:J38"/>
    <mergeCell ref="H37:J37"/>
    <mergeCell ref="B46:C46"/>
    <mergeCell ref="B45:C45"/>
    <mergeCell ref="B41:C41"/>
    <mergeCell ref="B44:C44"/>
    <mergeCell ref="A49:A50"/>
    <mergeCell ref="H49:J50"/>
    <mergeCell ref="G49:G50"/>
    <mergeCell ref="F49:F50"/>
    <mergeCell ref="B10:C10"/>
    <mergeCell ref="A2:K2"/>
    <mergeCell ref="A4:A5"/>
    <mergeCell ref="B4:C5"/>
    <mergeCell ref="D4:D5"/>
    <mergeCell ref="E4:E5"/>
    <mergeCell ref="F4:F5"/>
    <mergeCell ref="G4:G5"/>
    <mergeCell ref="H4:J5"/>
    <mergeCell ref="K4:K5"/>
    <mergeCell ref="B6:C6"/>
    <mergeCell ref="H6:J6"/>
    <mergeCell ref="A7:K7"/>
    <mergeCell ref="B8:C8"/>
    <mergeCell ref="B9:C9"/>
    <mergeCell ref="B33:C33"/>
    <mergeCell ref="H33:J33"/>
    <mergeCell ref="B76:C76"/>
    <mergeCell ref="B51:C51"/>
    <mergeCell ref="B52:C52"/>
    <mergeCell ref="D49:D50"/>
    <mergeCell ref="B49:C50"/>
    <mergeCell ref="B55:C55"/>
    <mergeCell ref="A56:K56"/>
    <mergeCell ref="B57:C57"/>
    <mergeCell ref="K49:K50"/>
    <mergeCell ref="E49:E50"/>
    <mergeCell ref="A90:C90"/>
    <mergeCell ref="A91:C91"/>
    <mergeCell ref="B78:C78"/>
    <mergeCell ref="B79:C79"/>
    <mergeCell ref="A82:K82"/>
    <mergeCell ref="A85:C85"/>
    <mergeCell ref="A83:K83"/>
    <mergeCell ref="G85:J85"/>
    <mergeCell ref="A87:C87"/>
    <mergeCell ref="B88:C89"/>
    <mergeCell ref="A104:C104"/>
    <mergeCell ref="A92:C92"/>
    <mergeCell ref="H92:K92"/>
    <mergeCell ref="A93:C93"/>
    <mergeCell ref="A96:C96"/>
    <mergeCell ref="C100:M100"/>
    <mergeCell ref="A103:C103"/>
    <mergeCell ref="B77:C77"/>
    <mergeCell ref="B15:C15"/>
    <mergeCell ref="B11:C11"/>
    <mergeCell ref="B14:C14"/>
    <mergeCell ref="B12:C12"/>
    <mergeCell ref="B13:C13"/>
    <mergeCell ref="B16:C16"/>
    <mergeCell ref="B17:C17"/>
    <mergeCell ref="B18:C18"/>
    <mergeCell ref="B19:C19"/>
    <mergeCell ref="B20:C20"/>
    <mergeCell ref="B38:C38"/>
    <mergeCell ref="B37:C37"/>
    <mergeCell ref="B24:C24"/>
    <mergeCell ref="B25:C25"/>
    <mergeCell ref="B26:C26"/>
    <mergeCell ref="B30:C30"/>
    <mergeCell ref="A43:K43"/>
    <mergeCell ref="B39:C39"/>
    <mergeCell ref="B40:C40"/>
    <mergeCell ref="B48:C48"/>
    <mergeCell ref="B47:K47"/>
    <mergeCell ref="B23:C23"/>
    <mergeCell ref="A35:K35"/>
    <mergeCell ref="A28:K29"/>
    <mergeCell ref="H30:J30"/>
    <mergeCell ref="H31:J31"/>
    <mergeCell ref="B32:C32"/>
    <mergeCell ref="H32:J32"/>
    <mergeCell ref="B27:C27"/>
    <mergeCell ref="B31:C31"/>
    <mergeCell ref="B74:C74"/>
    <mergeCell ref="B34:C34"/>
    <mergeCell ref="B36:C36"/>
    <mergeCell ref="B54:C54"/>
    <mergeCell ref="B53:C53"/>
    <mergeCell ref="A59:K59"/>
    <mergeCell ref="A75:K75"/>
    <mergeCell ref="B58:C58"/>
    <mergeCell ref="B67:C67"/>
    <mergeCell ref="B72:C72"/>
    <mergeCell ref="A68:K68"/>
    <mergeCell ref="A69:K69"/>
    <mergeCell ref="B60:C60"/>
    <mergeCell ref="B61:C61"/>
    <mergeCell ref="B62:C62"/>
    <mergeCell ref="B63:C63"/>
    <mergeCell ref="B70:C70"/>
    <mergeCell ref="A71:K71"/>
    <mergeCell ref="B73:C73"/>
    <mergeCell ref="A64:K64"/>
    <mergeCell ref="B65:C65"/>
    <mergeCell ref="B66:C66"/>
    <mergeCell ref="U2:Z2"/>
    <mergeCell ref="Y3:Z3"/>
    <mergeCell ref="B21:C21"/>
    <mergeCell ref="B22:C22"/>
  </mergeCells>
  <printOptions horizontalCentered="1"/>
  <pageMargins left="0.41" right="0.1968503937007874" top="0.2362204724409449" bottom="0.1968503937007874" header="0" footer="0"/>
  <pageSetup fitToHeight="6" horizontalDpi="600" verticalDpi="600" orientation="portrait" paperSize="9" scale="24" r:id="rId1"/>
  <rowBreaks count="5" manualBreakCount="5">
    <brk id="16" max="10" man="1"/>
    <brk id="32" max="10" man="1"/>
    <brk id="42" max="10" man="1"/>
    <brk id="61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defence72</dc:creator>
  <cp:keywords/>
  <dc:description/>
  <cp:lastModifiedBy>defence72</cp:lastModifiedBy>
  <cp:lastPrinted>2018-10-04T11:03:09Z</cp:lastPrinted>
  <dcterms:created xsi:type="dcterms:W3CDTF">2009-04-14T10:32:57Z</dcterms:created>
  <dcterms:modified xsi:type="dcterms:W3CDTF">2018-10-04T11:04:23Z</dcterms:modified>
  <cp:category/>
  <cp:version/>
  <cp:contentType/>
  <cp:contentStatus/>
</cp:coreProperties>
</file>