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-120" yWindow="-120" windowWidth="29040" windowHeight="15840" tabRatio="661"/>
  </bookViews>
  <sheets>
    <sheet name="1кв" sheetId="14" r:id="rId1"/>
    <sheet name="1кв зпл" sheetId="18" state="hidden" r:id="rId2"/>
    <sheet name="справка" sheetId="19" state="hidden" r:id="rId3"/>
    <sheet name="Осн. фін. пок. (2)" sheetId="15" state="hidden" r:id="rId4"/>
    <sheet name="Лист1" sheetId="1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localSheetId="1" hidden="1">[1]GDP!#REF!</definedName>
    <definedName name="__123Graph_XGRAPH3" localSheetId="3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1">#REF!</definedName>
    <definedName name="BuiltIn_Print_Area___1___1" localSheetId="3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1">#REF!</definedName>
    <definedName name="Cost_Category_National_ID" localSheetId="3">#REF!</definedName>
    <definedName name="Cost_Category_National_ID">#REF!</definedName>
    <definedName name="Cе511" localSheetId="1">#REF!</definedName>
    <definedName name="Cе511" localSheetId="3">#REF!</definedName>
    <definedName name="Cе511">#REF!</definedName>
    <definedName name="d">'[9]МТР Газ України'!$B$4</definedName>
    <definedName name="dCPIb" localSheetId="1">[10]попер_роз!#REF!</definedName>
    <definedName name="dCPIb" localSheetId="3">[10]попер_роз!#REF!</definedName>
    <definedName name="dCPIb">[10]попер_роз!#REF!</definedName>
    <definedName name="dPPIb" localSheetId="1">[10]попер_роз!#REF!</definedName>
    <definedName name="dPPIb" localSheetId="3">[10]попер_роз!#REF!</definedName>
    <definedName name="dPPIb">[10]попер_роз!#REF!</definedName>
    <definedName name="ds" localSheetId="1">'[11]7  Інші витрати'!#REF!</definedName>
    <definedName name="ds" localSheetId="3">'[11]7  Інші витрати'!#REF!</definedName>
    <definedName name="ds">'[11]7  Інші витрати'!#REF!</definedName>
    <definedName name="Fact_Type_ID" localSheetId="1">#REF!</definedName>
    <definedName name="Fact_Type_ID" localSheetId="3">#REF!</definedName>
    <definedName name="Fact_Type_ID">#REF!</definedName>
    <definedName name="G">'[12]МТР Газ України'!$B$1</definedName>
    <definedName name="ij1sssss" localSheetId="1">'[13]7  Інші витрати'!#REF!</definedName>
    <definedName name="ij1sssss" localSheetId="3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1">'[17]7  Інші витрати'!#REF!</definedName>
    <definedName name="Load_ID_10" localSheetId="3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1">[14]!ShowFil</definedName>
    <definedName name="ShowFil" localSheetId="3">[14]!ShowFil</definedName>
    <definedName name="ShowFil">[14]!ShowFil</definedName>
    <definedName name="SU_ID" localSheetId="1">#REF!</definedName>
    <definedName name="SU_ID" localSheetId="3">#REF!</definedName>
    <definedName name="SU_ID">#REF!</definedName>
    <definedName name="Time_ID">'[16]МТР Газ України'!$B$1</definedName>
    <definedName name="Time_ID_10" localSheetId="1">'[17]7  Інші витрати'!#REF!</definedName>
    <definedName name="Time_ID_10" localSheetId="3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1">'[17]7  Інші витрати'!#REF!</definedName>
    <definedName name="Time_ID0_10" localSheetId="3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1">#REF!</definedName>
    <definedName name="ttttttt" localSheetId="3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1">#REF!</definedName>
    <definedName name="yyyy" localSheetId="3">#REF!</definedName>
    <definedName name="yyyy">#REF!</definedName>
    <definedName name="zx">'[4]МТР Газ України'!$F$1</definedName>
    <definedName name="zxc">[5]Inform!$E$38</definedName>
    <definedName name="а" localSheetId="1">'[13]7  Інші витрати'!#REF!</definedName>
    <definedName name="а" localSheetId="3">'[13]7  Інші витрати'!#REF!</definedName>
    <definedName name="а">'[13]7  Інші витрати'!#REF!</definedName>
    <definedName name="ав" localSheetId="1">#REF!</definedName>
    <definedName name="ав" localSheetId="3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1">'[27]БАЗА  '!#REF!</definedName>
    <definedName name="ватт" localSheetId="3">'[27]БАЗА  '!#REF!</definedName>
    <definedName name="ватт">'[27]БАЗА  '!#REF!</definedName>
    <definedName name="Д">'[15]МТР Газ України'!$B$4</definedName>
    <definedName name="е" localSheetId="1">#REF!</definedName>
    <definedName name="е" localSheetId="3">#REF!</definedName>
    <definedName name="е">#REF!</definedName>
    <definedName name="є" localSheetId="1">#REF!</definedName>
    <definedName name="є" localSheetId="3">#REF!</definedName>
    <definedName name="є">#REF!</definedName>
    <definedName name="Заголовки_для_печати_МИ">'[28]1993'!$A$1:$IV$3,'[28]1993'!$A$1:$A$65536</definedName>
    <definedName name="йуц" localSheetId="1">#REF!</definedName>
    <definedName name="йуц" localSheetId="3">#REF!</definedName>
    <definedName name="йуц">#REF!</definedName>
    <definedName name="йцу" localSheetId="1">#REF!</definedName>
    <definedName name="йцу" localSheetId="3">#REF!</definedName>
    <definedName name="йцу">#REF!</definedName>
    <definedName name="йцуйй" localSheetId="1">#REF!</definedName>
    <definedName name="йцуйй" localSheetId="3">#REF!</definedName>
    <definedName name="йцуйй">#REF!</definedName>
    <definedName name="йцукц" localSheetId="1">'[29]7  Інші витрати'!#REF!</definedName>
    <definedName name="йцукц" localSheetId="3">'[29]7  Інші витрати'!#REF!</definedName>
    <definedName name="йцукц">'[29]7  Інші витрати'!#REF!</definedName>
    <definedName name="і">[30]Inform!$F$2</definedName>
    <definedName name="ів" localSheetId="1">#REF!</definedName>
    <definedName name="ів" localSheetId="3">#REF!</definedName>
    <definedName name="ів">#REF!</definedName>
    <definedName name="ів___0" localSheetId="1">#REF!</definedName>
    <definedName name="ів___0" localSheetId="3">#REF!</definedName>
    <definedName name="ів___0">#REF!</definedName>
    <definedName name="ів_22" localSheetId="1">#REF!</definedName>
    <definedName name="ів_22" localSheetId="3">#REF!</definedName>
    <definedName name="ів_22">#REF!</definedName>
    <definedName name="ів_26" localSheetId="1">#REF!</definedName>
    <definedName name="ів_26" localSheetId="3">#REF!</definedName>
    <definedName name="ів_26">#REF!</definedName>
    <definedName name="іваіа" localSheetId="1">'[29]7  Інші витрати'!#REF!</definedName>
    <definedName name="іваіа" localSheetId="3">'[29]7  Інші витрати'!#REF!</definedName>
    <definedName name="іваіа">'[29]7  Інші витрати'!#REF!</definedName>
    <definedName name="іваф" localSheetId="1">#REF!</definedName>
    <definedName name="іваф" localSheetId="3">#REF!</definedName>
    <definedName name="іваф">#REF!</definedName>
    <definedName name="івів">'[12]МТР Газ України'!$B$1</definedName>
    <definedName name="іцу">[23]Inform!$G$2</definedName>
    <definedName name="КЕ" localSheetId="1">#REF!</definedName>
    <definedName name="КЕ" localSheetId="3">#REF!</definedName>
    <definedName name="КЕ">#REF!</definedName>
    <definedName name="КЕ___0" localSheetId="1">#REF!</definedName>
    <definedName name="КЕ___0" localSheetId="3">#REF!</definedName>
    <definedName name="КЕ___0">#REF!</definedName>
    <definedName name="КЕ_22" localSheetId="1">#REF!</definedName>
    <definedName name="КЕ_22" localSheetId="3">#REF!</definedName>
    <definedName name="КЕ_22">#REF!</definedName>
    <definedName name="КЕ_26" localSheetId="1">#REF!</definedName>
    <definedName name="КЕ_26" localSheetId="3">#REF!</definedName>
    <definedName name="КЕ_26">#REF!</definedName>
    <definedName name="кен" localSheetId="1">#REF!</definedName>
    <definedName name="кен" localSheetId="3">#REF!</definedName>
    <definedName name="кен">#REF!</definedName>
    <definedName name="л" localSheetId="1">#REF!</definedName>
    <definedName name="л" localSheetId="3">#REF!</definedName>
    <definedName name="л">#REF!</definedName>
    <definedName name="_xlnm.Print_Area" localSheetId="0">'1кв'!$A$1:$I$178</definedName>
    <definedName name="_xlnm.Print_Area" localSheetId="1">'1кв зпл'!$A$1:$I$47</definedName>
    <definedName name="_xlnm.Print_Area" localSheetId="3">'Осн. фін. пок. (2)'!$A$28:$O$47</definedName>
    <definedName name="_xlnm.Print_Area" localSheetId="2">справка!$A$1:$E$32</definedName>
    <definedName name="п" localSheetId="1">'[13]7  Інші витрати'!#REF!</definedName>
    <definedName name="п" localSheetId="3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1">#REF!</definedName>
    <definedName name="План" localSheetId="3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3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1">#REF!</definedName>
    <definedName name="р" localSheetId="3">#REF!</definedName>
    <definedName name="р">#REF!</definedName>
    <definedName name="т">[32]Inform!$E$6</definedName>
    <definedName name="тариф">[33]Inform!$G$2</definedName>
    <definedName name="уйцукйцуйу" localSheetId="1">#REF!</definedName>
    <definedName name="уйцукйцуйу" localSheetId="3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1">'[29]7  Інші витрати'!#REF!</definedName>
    <definedName name="фіваіф" localSheetId="3">'[29]7  Інші витрати'!#REF!</definedName>
    <definedName name="фіваіф">'[29]7  Інші витрати'!#REF!</definedName>
    <definedName name="фф">'[26]МТР Газ України'!$F$1</definedName>
    <definedName name="ц" localSheetId="1">'[13]7  Інші витрати'!#REF!</definedName>
    <definedName name="ц" localSheetId="3">'[13]7  Інші витрати'!#REF!</definedName>
    <definedName name="ц">'[13]7  Інші витрати'!#REF!</definedName>
    <definedName name="ччч" localSheetId="1">'[35]БАЗА  '!#REF!</definedName>
    <definedName name="ччч" localSheetId="3">'[35]БАЗА  '!#REF!</definedName>
    <definedName name="ччч">'[35]БАЗА  '!#REF!</definedName>
    <definedName name="ш" localSheetId="1">#REF!</definedName>
    <definedName name="ш" localSheetId="3">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D144" i="14" l="1"/>
  <c r="D43" i="14" l="1"/>
  <c r="H123" i="14" l="1"/>
  <c r="H120" i="14"/>
  <c r="H119" i="14"/>
  <c r="H118" i="14"/>
  <c r="H117" i="14"/>
  <c r="H115" i="14"/>
  <c r="H114" i="14"/>
  <c r="H113" i="14"/>
  <c r="H112" i="14"/>
  <c r="H111" i="14"/>
  <c r="H106" i="14"/>
  <c r="H103" i="14"/>
  <c r="H102" i="14"/>
  <c r="H97" i="14"/>
  <c r="H96" i="14"/>
  <c r="H95" i="14"/>
  <c r="H94" i="14"/>
  <c r="H92" i="14"/>
  <c r="H89" i="14"/>
  <c r="H88" i="14"/>
  <c r="H87" i="14"/>
  <c r="H86" i="14"/>
  <c r="H84" i="14"/>
  <c r="H77" i="14"/>
  <c r="G123" i="14"/>
  <c r="G120" i="14"/>
  <c r="G119" i="14"/>
  <c r="G118" i="14"/>
  <c r="G117" i="14"/>
  <c r="G116" i="14"/>
  <c r="G115" i="14"/>
  <c r="G114" i="14"/>
  <c r="G113" i="14"/>
  <c r="G112" i="14"/>
  <c r="G111" i="14"/>
  <c r="G107" i="14"/>
  <c r="G106" i="14"/>
  <c r="G105" i="14"/>
  <c r="G104" i="14"/>
  <c r="G103" i="14"/>
  <c r="G102" i="14"/>
  <c r="G100" i="14"/>
  <c r="G99" i="14"/>
  <c r="G97" i="14"/>
  <c r="G96" i="14"/>
  <c r="G95" i="14"/>
  <c r="G94" i="14"/>
  <c r="G92" i="14"/>
  <c r="G91" i="14"/>
  <c r="G90" i="14"/>
  <c r="G89" i="14"/>
  <c r="G88" i="14"/>
  <c r="G87" i="14"/>
  <c r="G86" i="14"/>
  <c r="G84" i="14"/>
  <c r="G79" i="14"/>
  <c r="G78" i="14"/>
  <c r="G77" i="14"/>
  <c r="E84" i="14" l="1"/>
  <c r="E109" i="14" l="1"/>
  <c r="E123" i="14"/>
  <c r="E120" i="14"/>
  <c r="E117" i="14"/>
  <c r="E115" i="14"/>
  <c r="E114" i="14"/>
  <c r="E113" i="14"/>
  <c r="E112" i="14"/>
  <c r="E111" i="14"/>
  <c r="E62" i="14"/>
  <c r="E61" i="14"/>
  <c r="E60" i="14"/>
  <c r="E58" i="14"/>
  <c r="E54" i="14"/>
  <c r="E53" i="14"/>
  <c r="E51" i="14"/>
  <c r="E49" i="14"/>
  <c r="E48" i="14"/>
  <c r="E44" i="14"/>
  <c r="E42" i="14"/>
  <c r="E43" i="14"/>
  <c r="E41" i="14"/>
  <c r="F152" i="14" l="1"/>
  <c r="F151" i="14"/>
  <c r="F150" i="14"/>
  <c r="F149" i="14"/>
  <c r="F148" i="14"/>
  <c r="F147" i="14"/>
  <c r="F146" i="14"/>
  <c r="F145" i="14"/>
  <c r="F144" i="14"/>
  <c r="F143" i="14"/>
  <c r="F142" i="14"/>
  <c r="F141" i="14"/>
  <c r="F140" i="14"/>
  <c r="F139" i="14"/>
  <c r="F138" i="14"/>
  <c r="F137" i="14"/>
  <c r="F132" i="14"/>
  <c r="F131" i="14"/>
  <c r="F130" i="14"/>
  <c r="F129" i="14"/>
  <c r="F128" i="14"/>
  <c r="F127" i="14"/>
  <c r="F126" i="14"/>
  <c r="F125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07" i="14"/>
  <c r="F106" i="14"/>
  <c r="F105" i="14"/>
  <c r="F104" i="14"/>
  <c r="F103" i="14"/>
  <c r="F102" i="14"/>
  <c r="F100" i="14"/>
  <c r="F99" i="14"/>
  <c r="F84" i="14"/>
  <c r="F83" i="14"/>
  <c r="F82" i="14"/>
  <c r="F81" i="14"/>
  <c r="F80" i="14"/>
  <c r="F79" i="14"/>
  <c r="F78" i="14"/>
  <c r="F77" i="14"/>
  <c r="F76" i="14"/>
  <c r="F75" i="14"/>
  <c r="F60" i="14"/>
  <c r="F57" i="14"/>
  <c r="G57" i="14" s="1"/>
  <c r="F56" i="14"/>
  <c r="G56" i="14" s="1"/>
  <c r="F55" i="14"/>
  <c r="G55" i="14" s="1"/>
  <c r="F52" i="14"/>
  <c r="G52" i="14" s="1"/>
  <c r="F50" i="14"/>
  <c r="G50" i="14" s="1"/>
  <c r="F47" i="14"/>
  <c r="G47" i="14" s="1"/>
  <c r="F46" i="14"/>
  <c r="G46" i="14" s="1"/>
  <c r="F45" i="14"/>
  <c r="G45" i="14" s="1"/>
  <c r="F40" i="14"/>
  <c r="G40" i="14" s="1"/>
  <c r="F39" i="14"/>
  <c r="G39" i="14" s="1"/>
  <c r="F38" i="14"/>
  <c r="G38" i="14" s="1"/>
  <c r="F37" i="14"/>
  <c r="F36" i="14"/>
  <c r="G36" i="14" s="1"/>
  <c r="D120" i="14"/>
  <c r="H149" i="14" l="1"/>
  <c r="G149" i="14"/>
  <c r="H152" i="14"/>
  <c r="G152" i="14"/>
  <c r="H151" i="14"/>
  <c r="G151" i="14"/>
  <c r="H150" i="14"/>
  <c r="G150" i="14"/>
  <c r="H141" i="14"/>
  <c r="G141" i="14"/>
  <c r="G138" i="14"/>
  <c r="H138" i="14"/>
  <c r="G140" i="14"/>
  <c r="H140" i="14"/>
  <c r="H137" i="14"/>
  <c r="G137" i="14"/>
  <c r="H139" i="14"/>
  <c r="G139" i="14"/>
  <c r="G60" i="14"/>
  <c r="H60" i="14"/>
  <c r="G143" i="14"/>
  <c r="H143" i="14"/>
  <c r="G145" i="14"/>
  <c r="G147" i="14"/>
  <c r="H142" i="14"/>
  <c r="G142" i="14"/>
  <c r="H144" i="14"/>
  <c r="G144" i="14"/>
  <c r="G146" i="14"/>
  <c r="G148" i="14"/>
  <c r="D42" i="14" l="1"/>
  <c r="F42" i="14" s="1"/>
  <c r="D62" i="14"/>
  <c r="F62" i="14" s="1"/>
  <c r="D61" i="14"/>
  <c r="F61" i="14" s="1"/>
  <c r="D33" i="14"/>
  <c r="F33" i="14" s="1"/>
  <c r="F43" i="14"/>
  <c r="D32" i="14"/>
  <c r="F32" i="14" s="1"/>
  <c r="G32" i="14" l="1"/>
  <c r="H32" i="14"/>
  <c r="H33" i="14"/>
  <c r="G33" i="14"/>
  <c r="G62" i="14"/>
  <c r="H62" i="14"/>
  <c r="H43" i="14"/>
  <c r="G43" i="14"/>
  <c r="H61" i="14"/>
  <c r="G61" i="14"/>
  <c r="H42" i="14"/>
  <c r="G42" i="14"/>
  <c r="D54" i="14"/>
  <c r="F54" i="14" s="1"/>
  <c r="D51" i="14"/>
  <c r="F51" i="14" s="1"/>
  <c r="D49" i="14"/>
  <c r="F49" i="14" s="1"/>
  <c r="D48" i="14"/>
  <c r="F48" i="14" s="1"/>
  <c r="H51" i="14" l="1"/>
  <c r="G51" i="14"/>
  <c r="G48" i="14"/>
  <c r="H48" i="14"/>
  <c r="H49" i="14"/>
  <c r="G49" i="14"/>
  <c r="G54" i="14"/>
  <c r="H54" i="14"/>
  <c r="C53" i="14"/>
  <c r="C44" i="14"/>
  <c r="D41" i="14"/>
  <c r="F41" i="14" s="1"/>
  <c r="D35" i="14"/>
  <c r="F35" i="14" s="1"/>
  <c r="D34" i="14"/>
  <c r="H35" i="14" l="1"/>
  <c r="G35" i="14"/>
  <c r="H41" i="14"/>
  <c r="G41" i="14"/>
  <c r="D44" i="14"/>
  <c r="F34" i="14"/>
  <c r="C117" i="14"/>
  <c r="C62" i="14"/>
  <c r="C61" i="14"/>
  <c r="H34" i="14" l="1"/>
  <c r="G34" i="14"/>
  <c r="D53" i="14"/>
  <c r="F44" i="14"/>
  <c r="C34" i="14"/>
  <c r="H44" i="14" l="1"/>
  <c r="G44" i="14"/>
  <c r="D58" i="14"/>
  <c r="F53" i="14"/>
  <c r="I32" i="14"/>
  <c r="F47" i="18"/>
  <c r="G47" i="18" s="1"/>
  <c r="D47" i="18"/>
  <c r="F46" i="18"/>
  <c r="H46" i="18" s="1"/>
  <c r="D46" i="18"/>
  <c r="F45" i="18"/>
  <c r="G45" i="18" s="1"/>
  <c r="D45" i="18"/>
  <c r="F44" i="18"/>
  <c r="H44" i="18" s="1"/>
  <c r="D44" i="18"/>
  <c r="H42" i="18"/>
  <c r="G42" i="18"/>
  <c r="G41" i="18"/>
  <c r="H40" i="18"/>
  <c r="G40" i="18"/>
  <c r="C40" i="18"/>
  <c r="C42" i="18" s="1"/>
  <c r="H39" i="18"/>
  <c r="G39" i="18"/>
  <c r="H38" i="18"/>
  <c r="G38" i="18"/>
  <c r="H37" i="18"/>
  <c r="G37" i="18"/>
  <c r="H36" i="18"/>
  <c r="G36" i="18"/>
  <c r="H35" i="18"/>
  <c r="G35" i="18"/>
  <c r="H34" i="18"/>
  <c r="G34" i="18"/>
  <c r="H33" i="18"/>
  <c r="G33" i="18"/>
  <c r="H32" i="18"/>
  <c r="G32" i="18"/>
  <c r="P64" i="14"/>
  <c r="P66" i="14"/>
  <c r="O74" i="14"/>
  <c r="Q70" i="14"/>
  <c r="Q71" i="14"/>
  <c r="Q72" i="14"/>
  <c r="P68" i="14"/>
  <c r="P67" i="14"/>
  <c r="P69" i="14"/>
  <c r="O66" i="14"/>
  <c r="N64" i="14"/>
  <c r="N73" i="14" s="1"/>
  <c r="N74" i="14" s="1"/>
  <c r="N66" i="14"/>
  <c r="M64" i="14"/>
  <c r="M73" i="14"/>
  <c r="M74" i="14" s="1"/>
  <c r="M66" i="14"/>
  <c r="L64" i="14"/>
  <c r="L73" i="14" s="1"/>
  <c r="L66" i="14"/>
  <c r="K64" i="14"/>
  <c r="K74" i="14" s="1"/>
  <c r="J64" i="14"/>
  <c r="J74" i="14" s="1"/>
  <c r="J65" i="14"/>
  <c r="J66" i="14"/>
  <c r="I73" i="14"/>
  <c r="I64" i="14"/>
  <c r="I69" i="14"/>
  <c r="I68" i="14"/>
  <c r="I67" i="14"/>
  <c r="Q67" i="14" s="1"/>
  <c r="I65" i="14"/>
  <c r="Q65" i="14" s="1"/>
  <c r="I66" i="14"/>
  <c r="Q66" i="14" s="1"/>
  <c r="N47" i="15"/>
  <c r="M47" i="15"/>
  <c r="G47" i="15"/>
  <c r="N46" i="15"/>
  <c r="M46" i="15"/>
  <c r="G46" i="15"/>
  <c r="N45" i="15"/>
  <c r="M45" i="15"/>
  <c r="G45" i="15"/>
  <c r="N44" i="15"/>
  <c r="M44" i="15"/>
  <c r="G44" i="15"/>
  <c r="N42" i="15"/>
  <c r="M42" i="15"/>
  <c r="M41" i="15"/>
  <c r="N40" i="15"/>
  <c r="M40" i="15"/>
  <c r="F40" i="15"/>
  <c r="F42" i="15" s="1"/>
  <c r="E40" i="15"/>
  <c r="E42" i="15" s="1"/>
  <c r="D40" i="15"/>
  <c r="D42" i="15" s="1"/>
  <c r="C40" i="15"/>
  <c r="C42" i="15" s="1"/>
  <c r="N39" i="15"/>
  <c r="M39" i="15"/>
  <c r="G39" i="15"/>
  <c r="N38" i="15"/>
  <c r="M38" i="15"/>
  <c r="G38" i="15"/>
  <c r="N37" i="15"/>
  <c r="M37" i="15"/>
  <c r="G37" i="15"/>
  <c r="N36" i="15"/>
  <c r="M36" i="15"/>
  <c r="E36" i="15"/>
  <c r="G36" i="15" s="1"/>
  <c r="C36" i="15"/>
  <c r="C41" i="15" s="1"/>
  <c r="N35" i="15"/>
  <c r="M35" i="15"/>
  <c r="G35" i="15"/>
  <c r="N34" i="15"/>
  <c r="M34" i="15"/>
  <c r="G34" i="15"/>
  <c r="N33" i="15"/>
  <c r="M33" i="15"/>
  <c r="G33" i="15"/>
  <c r="N32" i="15"/>
  <c r="M32" i="15"/>
  <c r="G32" i="15"/>
  <c r="G40" i="15"/>
  <c r="D41" i="15"/>
  <c r="F41" i="15"/>
  <c r="O34" i="14"/>
  <c r="M35" i="14"/>
  <c r="M34" i="14"/>
  <c r="L32" i="14"/>
  <c r="L31" i="14"/>
  <c r="K32" i="14"/>
  <c r="M32" i="14" s="1"/>
  <c r="K31" i="14"/>
  <c r="C41" i="18"/>
  <c r="H45" i="18"/>
  <c r="H47" i="18"/>
  <c r="E41" i="15"/>
  <c r="G41" i="15" s="1"/>
  <c r="G46" i="18"/>
  <c r="G44" i="18"/>
  <c r="Q68" i="14"/>
  <c r="I74" i="14"/>
  <c r="K33" i="14"/>
  <c r="L33" i="14"/>
  <c r="Q69" i="14"/>
  <c r="P74" i="14"/>
  <c r="Q64" i="14"/>
  <c r="H53" i="14" l="1"/>
  <c r="G53" i="14"/>
  <c r="D59" i="14"/>
  <c r="F59" i="14" s="1"/>
  <c r="G59" i="14" s="1"/>
  <c r="D109" i="14"/>
  <c r="F109" i="14" s="1"/>
  <c r="G109" i="14" s="1"/>
  <c r="F58" i="14"/>
  <c r="M31" i="14"/>
  <c r="L74" i="14"/>
  <c r="Q73" i="14"/>
  <c r="Q74" i="14" s="1"/>
  <c r="M33" i="14"/>
  <c r="P35" i="14" s="1"/>
  <c r="G42" i="15"/>
  <c r="H58" i="14" l="1"/>
  <c r="G58" i="14"/>
  <c r="D69" i="14" l="1"/>
  <c r="F69" i="14" s="1"/>
  <c r="D68" i="14"/>
  <c r="F68" i="14" s="1"/>
  <c r="G68" i="14" l="1"/>
  <c r="H68" i="14"/>
  <c r="H69" i="14"/>
  <c r="G69" i="14"/>
  <c r="D65" i="14"/>
  <c r="F65" i="14" s="1"/>
  <c r="D66" i="14"/>
  <c r="F66" i="14" s="1"/>
  <c r="H65" i="14" l="1"/>
  <c r="G65" i="14"/>
  <c r="G66" i="14"/>
  <c r="H66" i="14"/>
  <c r="D67" i="14"/>
  <c r="F67" i="14" s="1"/>
  <c r="D64" i="14" l="1"/>
  <c r="H67" i="14"/>
  <c r="G67" i="14"/>
  <c r="D73" i="14"/>
  <c r="F73" i="14" s="1"/>
  <c r="G73" i="14" l="1"/>
  <c r="H73" i="14"/>
  <c r="D74" i="14"/>
  <c r="F74" i="14" s="1"/>
  <c r="F64" i="14"/>
  <c r="G64" i="14" l="1"/>
  <c r="H64" i="14"/>
  <c r="H74" i="14"/>
  <c r="G74" i="14"/>
</calcChain>
</file>

<file path=xl/comments1.xml><?xml version="1.0" encoding="utf-8"?>
<comments xmlns="http://schemas.openxmlformats.org/spreadsheetml/2006/main">
  <authors>
    <author>User</author>
  </authors>
  <commentList>
    <comment ref="A3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семинары, информационно-консультационные услуги</t>
        </r>
      </text>
    </comment>
    <comment ref="A6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хлор, вода</t>
        </r>
      </text>
    </comment>
    <comment ref="A6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ел/ен, отопление, ГСМ</t>
        </r>
      </text>
    </comment>
    <comment ref="A8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пдв, вода</t>
        </r>
      </text>
    </comment>
    <comment ref="A9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екологічний, 20% понадлімітного, 1,5% військового, штрафні санкції по податкам</t>
        </r>
      </text>
    </comment>
  </commentList>
</comments>
</file>

<file path=xl/sharedStrings.xml><?xml version="1.0" encoding="utf-8"?>
<sst xmlns="http://schemas.openxmlformats.org/spreadsheetml/2006/main" count="447" uniqueCount="226">
  <si>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</si>
  <si>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</si>
  <si>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</si>
  <si>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</si>
  <si>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</si>
  <si>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</si>
  <si>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</si>
  <si>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</si>
  <si>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</si>
  <si>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</si>
  <si>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</si>
  <si>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</si>
  <si>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</si>
  <si>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</si>
  <si>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</si>
  <si>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</si>
  <si>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</si>
  <si>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</si>
  <si>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</si>
  <si>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Резервний фонд</t>
  </si>
  <si>
    <t>витрати на паливо та енергію</t>
  </si>
  <si>
    <t>Інші операційні витрати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</si>
  <si>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</si>
  <si>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</si>
  <si>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</si>
  <si>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</si>
  <si>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Розвиток виробництва</t>
  </si>
  <si>
    <t>Фінансовий результат до оподаткування</t>
  </si>
  <si>
    <t>І. Формування фінансових результатів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</si>
  <si>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</si>
  <si>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</si>
  <si>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Усього витрат</t>
  </si>
  <si>
    <t>Витрати на збут</t>
  </si>
  <si>
    <t>Власний капітал</t>
  </si>
  <si>
    <t>Розподіл чистого прибутку</t>
  </si>
  <si>
    <t>IІ. Розрахунки з бюджетом</t>
  </si>
  <si>
    <t>Собівартість реалізованої продукції (товарів, робіт, послуг)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</si>
  <si>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</si>
  <si>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</si>
  <si>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</si>
  <si>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</si>
  <si>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витрати на оренду службових автомобілів</t>
  </si>
  <si>
    <t>V. Коефіцієнтний аналіз</t>
  </si>
  <si>
    <t>курсові різниці</t>
  </si>
  <si>
    <t>Адміністративні витрати, у тому числі:</t>
  </si>
  <si>
    <t>Елементи операційних витрат</t>
  </si>
  <si>
    <t>ЗВІТ</t>
  </si>
  <si>
    <t>факт</t>
  </si>
  <si>
    <t>Коди</t>
  </si>
  <si>
    <t xml:space="preserve">план </t>
  </si>
  <si>
    <t>Валовий прибуток/збиток</t>
  </si>
  <si>
    <t>Усього активи</t>
  </si>
  <si>
    <t>відхилення,  +/–</t>
  </si>
  <si>
    <t>виконання, %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</si>
  <si>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</si>
  <si>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</si>
  <si>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</si>
  <si>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адміністративно-управлінський персонал</t>
  </si>
  <si>
    <t>директор</t>
  </si>
  <si>
    <t>працівники</t>
  </si>
  <si>
    <t>власні кошти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</si>
  <si>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</si>
  <si>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</si>
  <si>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</si>
  <si>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</si>
  <si>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</si>
  <si>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</si>
  <si>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</si>
  <si>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</si>
  <si>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</si>
  <si>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</si>
  <si>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Середньомісячні витрати на оплату праці одного працівника (гривень), усього, у тому числі:</t>
  </si>
  <si>
    <t>Витрати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</si>
  <si>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</si>
  <si>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</si>
  <si>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Інші доходи, усього, у тому числі:</t>
  </si>
  <si>
    <t>Інші витрати, усього, у тому числі:</t>
  </si>
  <si>
    <t>Чистий фінансовий результат</t>
  </si>
  <si>
    <t>Залишок коштів на початок періоду</t>
  </si>
  <si>
    <t>Залишок коштів на кінець періоду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</si>
  <si>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</si>
  <si>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</si>
  <si>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</si>
  <si>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</si>
  <si>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</si>
  <si>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</si>
  <si>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</si>
  <si>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</si>
  <si>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</si>
  <si>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</si>
  <si>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</si>
  <si>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</si>
  <si>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</si>
  <si>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</si>
  <si>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</si>
  <si>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</si>
  <si>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</si>
  <si>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</si>
  <si>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</si>
  <si>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</si>
  <si>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</si>
  <si>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</si>
  <si>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</si>
  <si>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</si>
  <si>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</si>
  <si>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</si>
  <si>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</si>
  <si>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</si>
  <si>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Рентабельність діяльності</t>
  </si>
  <si>
    <t>Отримано залучених коштів, усього, у тому числі:</t>
  </si>
  <si>
    <t>Повернено залучених коштів, усього, у тому числі: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</si>
  <si>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</si>
  <si>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</si>
  <si>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 xml:space="preserve">Сплата податків, зборів та інших обов'язкових платежів </t>
  </si>
  <si>
    <t>залучені кредитні кошти</t>
  </si>
  <si>
    <t>бюджетне фінансування</t>
  </si>
  <si>
    <t>інші джерела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</si>
  <si>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</si>
  <si>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</si>
  <si>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</si>
  <si>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</si>
  <si>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 xml:space="preserve">Прибуток </t>
  </si>
  <si>
    <t>Збиток</t>
  </si>
  <si>
    <t>Інші операційні доходи</t>
  </si>
  <si>
    <t>Сплата податків та зборів до Державного бюджету України (податкові платежі)</t>
  </si>
  <si>
    <t>податок на доходи фізичних осіб</t>
  </si>
  <si>
    <t>плата за землю</t>
  </si>
  <si>
    <t>податок на прибуток підприємств та фінансових установ комунальної власності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</si>
  <si>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</si>
  <si>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майном, що перебуває в комунальній власності</t>
  </si>
  <si>
    <t>інші</t>
  </si>
  <si>
    <t xml:space="preserve">до Порядку складання, затвердження та контролю виконання фінансового плану комунального підприємства </t>
  </si>
  <si>
    <t xml:space="preserve">Додаток 2   </t>
  </si>
  <si>
    <t>У тому числі державні гранти та субсидії</t>
  </si>
  <si>
    <t>Поточні зобов'язання й забезпечення</t>
  </si>
  <si>
    <t>Довгострокові зобов'язання й забезпечення</t>
  </si>
  <si>
    <t>Капітальні інвестиції, усього</t>
  </si>
  <si>
    <t>Чистий доход від реалізації продукції (товарів, робіт, послуг)</t>
  </si>
  <si>
    <t>Доход від участі в капіталі</t>
  </si>
  <si>
    <t>Доход з податку на прибуток</t>
  </si>
  <si>
    <t>Продовження додатка 2</t>
  </si>
  <si>
    <t>податок на нерухоме майно, відмінне від земельної ділянки</t>
  </si>
  <si>
    <t>Усього зобов'язання й забезпечення</t>
  </si>
  <si>
    <t>Нараховані до сплати відрахування частини чистого прибутку</t>
  </si>
  <si>
    <t>Директор КП "Кривбасводоканал"</t>
  </si>
  <si>
    <t>_____________________________</t>
  </si>
  <si>
    <t xml:space="preserve">С.Ю. Марков </t>
  </si>
  <si>
    <t>ПРО ВИКОНАННЯ ФІНАНСОВОГО ПЛАНУ КП "КРИВБАСВОДОКАНАЛ"</t>
  </si>
  <si>
    <t>так</t>
  </si>
  <si>
    <t>ні</t>
  </si>
  <si>
    <t>житлово-комунальне господарство</t>
  </si>
  <si>
    <t>Каналізація, відведення й очищення стічних вод</t>
  </si>
  <si>
    <t>вул. Єсеніна, буд.6-А, м.Кривий Ріг, Дніпропетровська обл., 50027</t>
  </si>
  <si>
    <t>92-27-09</t>
  </si>
  <si>
    <t>Марков С.Ю.</t>
  </si>
  <si>
    <t xml:space="preserve">комунальна    
</t>
  </si>
  <si>
    <t xml:space="preserve">комунальне підприємство    
</t>
  </si>
  <si>
    <t xml:space="preserve">КП  "Кривбасводоканал"    
</t>
  </si>
  <si>
    <t>за ЄДРПОУ       03341316</t>
  </si>
  <si>
    <t>за КОПФГ         150</t>
  </si>
  <si>
    <t>за КОАТУУ       1211036300</t>
  </si>
  <si>
    <t>за  КВЕД           37.00</t>
  </si>
  <si>
    <t>Одиниця виміру, тис. грн.</t>
  </si>
  <si>
    <t>Головний бухгалтер</t>
  </si>
  <si>
    <t>А.М. Якущик</t>
  </si>
  <si>
    <t>-</t>
  </si>
  <si>
    <t xml:space="preserve">Факт за </t>
  </si>
  <si>
    <t xml:space="preserve">м.Кривий Ріг    
</t>
  </si>
  <si>
    <t>Виконавець: Якушева О.В.</t>
  </si>
  <si>
    <t>тел. 92-27-07</t>
  </si>
  <si>
    <t>Управління благоустрою та житлової політики виконкому Криворізької міської ради</t>
  </si>
  <si>
    <t>6 місяці 2016р.</t>
  </si>
  <si>
    <t>6 місяці 2017р.</t>
  </si>
  <si>
    <t>9 місяці 2016р.</t>
  </si>
  <si>
    <t>9 місяці 2017р.</t>
  </si>
  <si>
    <t>3 місяці 2017р.</t>
  </si>
  <si>
    <t>3 місяці 2018р.</t>
  </si>
  <si>
    <t>В</t>
  </si>
  <si>
    <t>К</t>
  </si>
  <si>
    <t>т.грн.</t>
  </si>
  <si>
    <t>м3</t>
  </si>
  <si>
    <t>ТВ</t>
  </si>
  <si>
    <t>ШВ</t>
  </si>
  <si>
    <t>Середня кількість працівників (штатних працівників, зовнішніх сумісників та працівників, які працюють за цивільно-правовими договорами), у тому числі:</t>
  </si>
  <si>
    <r>
      <t xml:space="preserve">Орган управління  </t>
    </r>
    <r>
      <rPr>
        <i/>
        <sz val="12"/>
        <rFont val="Times New Roman"/>
        <family val="1"/>
        <charset val="204"/>
      </rPr>
      <t xml:space="preserve"> </t>
    </r>
  </si>
  <si>
    <t>В.о.начальник ВЕ</t>
  </si>
  <si>
    <t>Д.О. Хрищенко</t>
  </si>
  <si>
    <t>за 2 квартал 2018р.</t>
  </si>
  <si>
    <t>2 170 чол.</t>
  </si>
  <si>
    <t>3 міс. 2018</t>
  </si>
  <si>
    <t>Сплата податків та зборів до місцевих бюджетів (податкові платежі), усього, у тому числі:</t>
  </si>
  <si>
    <t>Усього:</t>
  </si>
  <si>
    <t>2кв.</t>
  </si>
  <si>
    <t>ЦВВ</t>
  </si>
  <si>
    <t>ЦВК</t>
  </si>
  <si>
    <t>ХВВ</t>
  </si>
  <si>
    <t>інші послуги</t>
  </si>
  <si>
    <t>Итого</t>
  </si>
  <si>
    <t>за КОАТУУ  1211036300</t>
  </si>
  <si>
    <t>за 3 квартал 2018р.</t>
  </si>
  <si>
    <t>9 місяців 2017р.</t>
  </si>
  <si>
    <t>9 місяців 2018р.</t>
  </si>
  <si>
    <t>Звітний період (4 квартал 2018р.)</t>
  </si>
  <si>
    <t>Довідка</t>
  </si>
  <si>
    <t>Провідний бухгалтер                       І.В. Звягіна</t>
  </si>
  <si>
    <t xml:space="preserve">Сплата ЄСВ </t>
  </si>
  <si>
    <t>за 9 міс. 2018р., грн.</t>
  </si>
  <si>
    <t>Начальник ВЕ</t>
  </si>
  <si>
    <t>В.А. Довбань</t>
  </si>
  <si>
    <r>
      <t xml:space="preserve">Орган управління  </t>
    </r>
    <r>
      <rPr>
        <i/>
        <sz val="14"/>
        <rFont val="Times New Roman"/>
        <family val="1"/>
        <charset val="204"/>
      </rPr>
      <t xml:space="preserve"> </t>
    </r>
  </si>
  <si>
    <t xml:space="preserve">Департаменту розвитку інфраструктури міста виконкому Криворізької міської ради </t>
  </si>
  <si>
    <t>Сплата ЄСВ</t>
  </si>
  <si>
    <t>Довідка про сплату ЄСВ</t>
  </si>
  <si>
    <t>в 1кв. 2019р., грн.</t>
  </si>
  <si>
    <t>Провідний бухгалтер                    І.В. Звягіна</t>
  </si>
  <si>
    <t>Звітний період (2 квартал 2019р.)</t>
  </si>
  <si>
    <t>2 449 чол.</t>
  </si>
  <si>
    <t>за ЄДРПОУ     03341316</t>
  </si>
  <si>
    <t>6 місяці 2018р.</t>
  </si>
  <si>
    <t>6 місяці 2019р.</t>
  </si>
  <si>
    <t>3 місяці 2019 р.</t>
  </si>
  <si>
    <t>за 1 квартал 2020 р.</t>
  </si>
  <si>
    <t>Звітний період (1 квартал 2020 р.)</t>
  </si>
  <si>
    <t>3 місяці 2020 р.</t>
  </si>
  <si>
    <t>Головниий бухгалтер</t>
  </si>
  <si>
    <t>Н.Л. Ланкина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</si>
</sst>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0.0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_(* #,##0.0_);_(* \(#,##0.0\);_(* &quot;-&quot;_);_(@_)"/>
    <numFmt numFmtId="177" formatCode="_(* #,##0.00_);_(* \(#,##0.00\);_(* &quot;-&quot;_);_(@_)"/>
    <numFmt numFmtId="178" formatCode="_(* #,##0.000_);_(* \(#,##0.000\);_(* &quot;-&quot;_);_(@_)"/>
    <numFmt numFmtId="179" formatCode="_-* #,##0.0_р_._-;\-* #,##0.0_р_._-;_-* &quot;-&quot;?_р_._-;_-@_-"/>
    <numFmt numFmtId="180" formatCode="#,##0.00000"/>
    <numFmt numFmtId="181" formatCode="_(* #,##0.00000_);_(* \(#,##0.00000\);_(* &quot;-&quot;_);_(@_)"/>
  </numFmts>
  <fonts count="8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i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C00000"/>
      <name val="Times New Roman"/>
      <family val="1"/>
      <charset val="204"/>
    </font>
    <font>
      <i/>
      <sz val="14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54"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2" borderId="0" applyNumberFormat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8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8" borderId="0" applyNumberFormat="0" applyBorder="0" applyAlignment="0" applyProtection="0"/>
    <xf numFmtId="0" fontId="1" fillId="8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7" fillId="12" borderId="0" applyNumberFormat="0" applyBorder="0" applyAlignment="0" applyProtection="0"/>
    <xf numFmtId="0" fontId="9" fillId="12" borderId="0" applyNumberFormat="0" applyBorder="0" applyAlignment="0" applyProtection="0"/>
    <xf numFmtId="0" fontId="27" fillId="9" borderId="0" applyNumberFormat="0" applyBorder="0" applyAlignment="0" applyProtection="0"/>
    <xf numFmtId="0" fontId="9" fillId="9" borderId="0" applyNumberFormat="0" applyBorder="0" applyAlignment="0" applyProtection="0"/>
    <xf numFmtId="0" fontId="27" fillId="10" borderId="0" applyNumberFormat="0" applyBorder="0" applyAlignment="0" applyProtection="0"/>
    <xf numFmtId="0" fontId="9" fillId="10" borderId="0" applyNumberFormat="0" applyBorder="0" applyAlignment="0" applyProtection="0"/>
    <xf numFmtId="0" fontId="27" fillId="13" borderId="0" applyNumberFormat="0" applyBorder="0" applyAlignment="0" applyProtection="0"/>
    <xf numFmtId="0" fontId="9" fillId="13" borderId="0" applyNumberFormat="0" applyBorder="0" applyAlignment="0" applyProtection="0"/>
    <xf numFmtId="0" fontId="27" fillId="14" borderId="0" applyNumberFormat="0" applyBorder="0" applyAlignment="0" applyProtection="0"/>
    <xf numFmtId="0" fontId="9" fillId="14" borderId="0" applyNumberFormat="0" applyBorder="0" applyAlignment="0" applyProtection="0"/>
    <xf numFmtId="0" fontId="27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0" fillId="3" borderId="0" applyNumberFormat="0" applyBorder="0" applyAlignment="0" applyProtection="0"/>
    <xf numFmtId="0" fontId="12" fillId="20" borderId="1" applyNumberFormat="0" applyAlignment="0" applyProtection="0"/>
    <xf numFmtId="0" fontId="17" fillId="21" borderId="2" applyNumberFormat="0" applyAlignment="0" applyProtection="0"/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167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1" fillId="0" borderId="0" applyNumberFormat="0" applyFill="0" applyBorder="0" applyAlignment="0" applyProtection="0"/>
    <xf numFmtId="170" fontId="29" fillId="0" borderId="0" applyAlignment="0">
      <alignment wrapText="1"/>
    </xf>
    <xf numFmtId="0" fontId="24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0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1" fillId="22" borderId="7">
      <alignment horizontal="left" vertical="center"/>
      <protection locked="0"/>
    </xf>
    <xf numFmtId="49" fontId="31" fillId="22" borderId="7">
      <alignment horizontal="left" vertical="center"/>
    </xf>
    <xf numFmtId="4" fontId="31" fillId="22" borderId="7">
      <alignment horizontal="right" vertical="center"/>
      <protection locked="0"/>
    </xf>
    <xf numFmtId="4" fontId="31" fillId="22" borderId="7">
      <alignment horizontal="right" vertical="center"/>
    </xf>
    <xf numFmtId="4" fontId="32" fillId="22" borderId="7">
      <alignment horizontal="righ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</xf>
    <xf numFmtId="4" fontId="35" fillId="22" borderId="3">
      <alignment horizontal="right" vertical="center"/>
      <protection locked="0"/>
    </xf>
    <xf numFmtId="49" fontId="28" fillId="22" borderId="3">
      <alignment horizontal="left" vertical="center"/>
      <protection locked="0"/>
    </xf>
    <xf numFmtId="49" fontId="28" fillId="22" borderId="3">
      <alignment horizontal="left" vertical="center"/>
      <protection locked="0"/>
    </xf>
    <xf numFmtId="49" fontId="28" fillId="22" borderId="3">
      <alignment horizontal="left" vertical="center"/>
    </xf>
    <xf numFmtId="49" fontId="28" fillId="22" borderId="3">
      <alignment horizontal="left" vertical="center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</xf>
    <xf numFmtId="4" fontId="28" fillId="22" borderId="3">
      <alignment horizontal="right" vertical="center"/>
      <protection locked="0"/>
    </xf>
    <xf numFmtId="4" fontId="28" fillId="22" borderId="3">
      <alignment horizontal="right" vertical="center"/>
      <protection locked="0"/>
    </xf>
    <xf numFmtId="4" fontId="28" fillId="22" borderId="3">
      <alignment horizontal="right" vertical="center"/>
    </xf>
    <xf numFmtId="4" fontId="28" fillId="22" borderId="3">
      <alignment horizontal="right" vertical="center"/>
    </xf>
    <xf numFmtId="4" fontId="32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39" fillId="0" borderId="3">
      <alignment horizontal="left" vertical="center"/>
      <protection locked="0"/>
    </xf>
    <xf numFmtId="49" fontId="39" fillId="0" borderId="3">
      <alignment horizontal="left" vertical="center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" fontId="39" fillId="0" borderId="3">
      <alignment horizontal="right" vertical="center"/>
      <protection locked="0"/>
    </xf>
    <xf numFmtId="4" fontId="39" fillId="0" borderId="3">
      <alignment horizontal="right" vertical="center"/>
    </xf>
    <xf numFmtId="4" fontId="40" fillId="0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9" fontId="39" fillId="0" borderId="3">
      <alignment horizontal="left" vertical="center"/>
      <protection locked="0"/>
    </xf>
    <xf numFmtId="49" fontId="40" fillId="0" borderId="3">
      <alignment horizontal="left" vertical="center"/>
      <protection locked="0"/>
    </xf>
    <xf numFmtId="4" fontId="39" fillId="0" borderId="3">
      <alignment horizontal="right" vertical="center"/>
      <protection locked="0"/>
    </xf>
    <xf numFmtId="0" fontId="22" fillId="0" borderId="8" applyNumberFormat="0" applyFill="0" applyAlignment="0" applyProtection="0"/>
    <xf numFmtId="0" fontId="19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3" fillId="26" borderId="3">
      <alignment horizontal="right" vertical="center"/>
      <protection locked="0"/>
    </xf>
    <xf numFmtId="4" fontId="43" fillId="27" borderId="3">
      <alignment horizontal="right" vertical="center"/>
      <protection locked="0"/>
    </xf>
    <xf numFmtId="4" fontId="43" fillId="28" borderId="3">
      <alignment horizontal="right" vertical="center"/>
      <protection locked="0"/>
    </xf>
    <xf numFmtId="0" fontId="11" fillId="20" borderId="10" applyNumberFormat="0" applyAlignment="0" applyProtection="0"/>
    <xf numFmtId="49" fontId="28" fillId="0" borderId="3">
      <alignment horizontal="left" vertical="center" wrapText="1"/>
      <protection locked="0"/>
    </xf>
    <xf numFmtId="49" fontId="28" fillId="0" borderId="3">
      <alignment horizontal="left" vertical="center" wrapText="1"/>
      <protection locked="0"/>
    </xf>
    <xf numFmtId="0" fontId="18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9" fillId="16" borderId="0" applyNumberFormat="0" applyBorder="0" applyAlignment="0" applyProtection="0"/>
    <xf numFmtId="0" fontId="27" fillId="17" borderId="0" applyNumberFormat="0" applyBorder="0" applyAlignment="0" applyProtection="0"/>
    <xf numFmtId="0" fontId="9" fillId="17" borderId="0" applyNumberFormat="0" applyBorder="0" applyAlignment="0" applyProtection="0"/>
    <xf numFmtId="0" fontId="27" fillId="18" borderId="0" applyNumberFormat="0" applyBorder="0" applyAlignment="0" applyProtection="0"/>
    <xf numFmtId="0" fontId="9" fillId="18" borderId="0" applyNumberFormat="0" applyBorder="0" applyAlignment="0" applyProtection="0"/>
    <xf numFmtId="0" fontId="27" fillId="13" borderId="0" applyNumberFormat="0" applyBorder="0" applyAlignment="0" applyProtection="0"/>
    <xf numFmtId="0" fontId="9" fillId="13" borderId="0" applyNumberFormat="0" applyBorder="0" applyAlignment="0" applyProtection="0"/>
    <xf numFmtId="0" fontId="27" fillId="14" borderId="0" applyNumberFormat="0" applyBorder="0" applyAlignment="0" applyProtection="0"/>
    <xf numFmtId="0" fontId="9" fillId="14" borderId="0" applyNumberFormat="0" applyBorder="0" applyAlignment="0" applyProtection="0"/>
    <xf numFmtId="0" fontId="27" fillId="19" borderId="0" applyNumberFormat="0" applyBorder="0" applyAlignment="0" applyProtection="0"/>
    <xf numFmtId="0" fontId="9" fillId="19" borderId="0" applyNumberFormat="0" applyBorder="0" applyAlignment="0" applyProtection="0"/>
    <xf numFmtId="0" fontId="44" fillId="7" borderId="1" applyNumberFormat="0" applyAlignment="0" applyProtection="0"/>
    <xf numFmtId="0" fontId="10" fillId="7" borderId="1" applyNumberFormat="0" applyAlignment="0" applyProtection="0"/>
    <xf numFmtId="0" fontId="45" fillId="20" borderId="10" applyNumberFormat="0" applyAlignment="0" applyProtection="0"/>
    <xf numFmtId="0" fontId="11" fillId="20" borderId="10" applyNumberFormat="0" applyAlignment="0" applyProtection="0"/>
    <xf numFmtId="0" fontId="46" fillId="20" borderId="1" applyNumberFormat="0" applyAlignment="0" applyProtection="0"/>
    <xf numFmtId="0" fontId="12" fillId="20" borderId="1" applyNumberFormat="0" applyAlignment="0" applyProtection="0"/>
    <xf numFmtId="171" fontId="7" fillId="0" borderId="0" applyFont="0" applyFill="0" applyBorder="0" applyAlignment="0" applyProtection="0"/>
    <xf numFmtId="0" fontId="47" fillId="0" borderId="4" applyNumberFormat="0" applyFill="0" applyAlignment="0" applyProtection="0"/>
    <xf numFmtId="0" fontId="13" fillId="0" borderId="4" applyNumberFormat="0" applyFill="0" applyAlignment="0" applyProtection="0"/>
    <xf numFmtId="0" fontId="48" fillId="0" borderId="5" applyNumberFormat="0" applyFill="0" applyAlignment="0" applyProtection="0"/>
    <xf numFmtId="0" fontId="14" fillId="0" borderId="5" applyNumberFormat="0" applyFill="0" applyAlignment="0" applyProtection="0"/>
    <xf numFmtId="0" fontId="49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16" fillId="0" borderId="11" applyNumberFormat="0" applyFill="0" applyAlignment="0" applyProtection="0"/>
    <xf numFmtId="0" fontId="51" fillId="21" borderId="2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3" fillId="3" borderId="0" applyNumberFormat="0" applyBorder="0" applyAlignment="0" applyProtection="0"/>
    <xf numFmtId="0" fontId="20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22" fillId="0" borderId="8" applyNumberFormat="0" applyFill="0" applyAlignment="0" applyProtection="0"/>
    <xf numFmtId="0" fontId="2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2" fontId="59" fillId="0" borderId="0" applyFont="0" applyFill="0" applyBorder="0" applyAlignment="0" applyProtection="0"/>
    <xf numFmtId="17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0" fillId="4" borderId="0" applyNumberFormat="0" applyBorder="0" applyAlignment="0" applyProtection="0"/>
    <xf numFmtId="0" fontId="24" fillId="4" borderId="0" applyNumberFormat="0" applyBorder="0" applyAlignment="0" applyProtection="0"/>
    <xf numFmtId="175" fontId="61" fillId="22" borderId="12" applyFill="0" applyBorder="0">
      <alignment horizontal="center" vertical="center" wrapText="1"/>
      <protection locked="0"/>
    </xf>
    <xf numFmtId="170" fontId="62" fillId="0" borderId="0">
      <alignment wrapText="1"/>
    </xf>
    <xf numFmtId="170" fontId="29" fillId="0" borderId="0">
      <alignment wrapText="1"/>
    </xf>
  </cellStyleXfs>
  <cellXfs count="325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64" fillId="0" borderId="3" xfId="182" applyFont="1" applyFill="1" applyBorder="1" applyAlignment="1">
      <alignment horizontal="left" vertical="center" wrapText="1"/>
      <protection locked="0"/>
    </xf>
    <xf numFmtId="0" fontId="64" fillId="0" borderId="3" xfId="0" applyFont="1" applyFill="1" applyBorder="1" applyAlignment="1">
      <alignment horizontal="center" vertical="center" wrapText="1"/>
    </xf>
    <xf numFmtId="172" fontId="64" fillId="0" borderId="3" xfId="0" applyNumberFormat="1" applyFont="1" applyFill="1" applyBorder="1" applyAlignment="1">
      <alignment horizontal="center" vertical="center" wrapText="1"/>
    </xf>
    <xf numFmtId="0" fontId="64" fillId="0" borderId="3" xfId="0" quotePrefix="1" applyFont="1" applyFill="1" applyBorder="1" applyAlignment="1">
      <alignment horizontal="center" vertical="center"/>
    </xf>
    <xf numFmtId="0" fontId="64" fillId="0" borderId="3" xfId="0" applyFont="1" applyFill="1" applyBorder="1" applyAlignment="1">
      <alignment horizontal="left" vertical="center" wrapText="1"/>
    </xf>
    <xf numFmtId="0" fontId="64" fillId="0" borderId="3" xfId="0" applyFont="1" applyFill="1" applyBorder="1" applyAlignment="1">
      <alignment horizontal="left" vertical="center" wrapText="1" shrinkToFit="1"/>
    </xf>
    <xf numFmtId="0" fontId="64" fillId="0" borderId="3" xfId="0" applyFont="1" applyFill="1" applyBorder="1" applyAlignment="1">
      <alignment horizontal="center" vertical="center"/>
    </xf>
    <xf numFmtId="0" fontId="64" fillId="0" borderId="3" xfId="0" applyFont="1" applyFill="1" applyBorder="1" applyAlignment="1">
      <alignment horizontal="center"/>
    </xf>
    <xf numFmtId="0" fontId="64" fillId="0" borderId="3" xfId="0" quotePrefix="1" applyFont="1" applyFill="1" applyBorder="1" applyAlignment="1">
      <alignment horizontal="center"/>
    </xf>
    <xf numFmtId="0" fontId="64" fillId="0" borderId="13" xfId="245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horizontal="center" vertical="center"/>
    </xf>
    <xf numFmtId="0" fontId="64" fillId="0" borderId="3" xfId="245" applyFont="1" applyFill="1" applyBorder="1" applyAlignment="1">
      <alignment horizontal="left" vertical="center" wrapText="1"/>
    </xf>
    <xf numFmtId="0" fontId="64" fillId="29" borderId="3" xfId="0" applyFont="1" applyFill="1" applyBorder="1" applyAlignment="1">
      <alignment horizontal="left" vertical="center" wrapText="1"/>
    </xf>
    <xf numFmtId="0" fontId="64" fillId="29" borderId="3" xfId="0" applyFont="1" applyFill="1" applyBorder="1" applyAlignment="1">
      <alignment horizontal="center" vertical="center"/>
    </xf>
    <xf numFmtId="0" fontId="64" fillId="29" borderId="3" xfId="245" applyFont="1" applyFill="1" applyBorder="1" applyAlignment="1">
      <alignment horizontal="left" vertical="center" wrapText="1"/>
    </xf>
    <xf numFmtId="0" fontId="64" fillId="29" borderId="3" xfId="0" applyFont="1" applyFill="1" applyBorder="1" applyAlignment="1">
      <alignment horizontal="center" vertical="center" wrapText="1"/>
    </xf>
    <xf numFmtId="0" fontId="64" fillId="29" borderId="3" xfId="245" applyFont="1" applyFill="1" applyBorder="1" applyAlignment="1">
      <alignment horizontal="center" vertical="center"/>
    </xf>
    <xf numFmtId="0" fontId="64" fillId="29" borderId="3" xfId="0" applyFont="1" applyFill="1" applyBorder="1" applyAlignment="1" applyProtection="1">
      <alignment horizontal="left" vertical="center" wrapText="1"/>
      <protection locked="0"/>
    </xf>
    <xf numFmtId="0" fontId="64" fillId="0" borderId="3" xfId="0" applyFont="1" applyFill="1" applyBorder="1" applyAlignment="1" applyProtection="1">
      <alignment horizontal="left" vertical="center" wrapText="1"/>
      <protection locked="0"/>
    </xf>
    <xf numFmtId="0" fontId="64" fillId="0" borderId="3" xfId="0" applyNumberFormat="1" applyFont="1" applyFill="1" applyBorder="1" applyAlignment="1">
      <alignment horizontal="center" vertical="center"/>
    </xf>
    <xf numFmtId="0" fontId="64" fillId="0" borderId="13" xfId="0" applyFont="1" applyFill="1" applyBorder="1" applyAlignment="1" applyProtection="1">
      <alignment horizontal="left" vertical="center" wrapText="1"/>
      <protection locked="0"/>
    </xf>
    <xf numFmtId="49" fontId="64" fillId="0" borderId="3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left" vertical="center" wrapText="1"/>
    </xf>
    <xf numFmtId="0" fontId="64" fillId="0" borderId="14" xfId="0" quotePrefix="1" applyFont="1" applyFill="1" applyBorder="1" applyAlignment="1">
      <alignment horizontal="center"/>
    </xf>
    <xf numFmtId="0" fontId="64" fillId="0" borderId="0" xfId="0" applyFont="1" applyFill="1" applyBorder="1" applyAlignment="1" applyProtection="1">
      <alignment horizontal="left" vertical="center" wrapText="1"/>
      <protection locked="0"/>
    </xf>
    <xf numFmtId="0" fontId="4" fillId="29" borderId="0" xfId="0" applyFont="1" applyFill="1" applyBorder="1" applyAlignment="1">
      <alignment vertical="center"/>
    </xf>
    <xf numFmtId="0" fontId="64" fillId="29" borderId="3" xfId="250" applyFont="1" applyFill="1" applyBorder="1" applyAlignment="1">
      <alignment vertical="center"/>
    </xf>
    <xf numFmtId="0" fontId="64" fillId="29" borderId="14" xfId="250" applyFont="1" applyFill="1" applyBorder="1" applyAlignment="1">
      <alignment vertical="center"/>
    </xf>
    <xf numFmtId="0" fontId="64" fillId="29" borderId="3" xfId="250" applyFont="1" applyFill="1" applyBorder="1" applyAlignment="1">
      <alignment horizontal="center" vertical="center"/>
    </xf>
    <xf numFmtId="0" fontId="64" fillId="29" borderId="3" xfId="250" applyFont="1" applyFill="1" applyBorder="1" applyAlignment="1">
      <alignment horizontal="left" vertical="center" wrapText="1" indent="1"/>
    </xf>
    <xf numFmtId="0" fontId="64" fillId="0" borderId="0" xfId="0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center" vertical="center"/>
    </xf>
    <xf numFmtId="0" fontId="64" fillId="29" borderId="0" xfId="0" applyFont="1" applyFill="1" applyBorder="1" applyAlignment="1">
      <alignment vertical="center"/>
    </xf>
    <xf numFmtId="0" fontId="68" fillId="0" borderId="0" xfId="0" applyFont="1" applyFill="1"/>
    <xf numFmtId="0" fontId="69" fillId="0" borderId="0" xfId="0" applyFont="1" applyFill="1" applyBorder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4" fillId="29" borderId="0" xfId="0" applyFont="1" applyFill="1" applyAlignment="1">
      <alignment horizontal="center" vertical="center"/>
    </xf>
    <xf numFmtId="0" fontId="64" fillId="29" borderId="15" xfId="0" applyFont="1" applyFill="1" applyBorder="1" applyAlignment="1">
      <alignment vertical="center"/>
    </xf>
    <xf numFmtId="0" fontId="64" fillId="29" borderId="16" xfId="0" applyFont="1" applyFill="1" applyBorder="1" applyAlignment="1">
      <alignment vertical="center"/>
    </xf>
    <xf numFmtId="0" fontId="64" fillId="29" borderId="3" xfId="0" applyFont="1" applyFill="1" applyBorder="1" applyAlignment="1">
      <alignment horizontal="left" vertical="center"/>
    </xf>
    <xf numFmtId="0" fontId="64" fillId="29" borderId="15" xfId="0" applyFont="1" applyFill="1" applyBorder="1" applyAlignment="1">
      <alignment vertical="center" wrapText="1"/>
    </xf>
    <xf numFmtId="0" fontId="64" fillId="29" borderId="16" xfId="0" applyFont="1" applyFill="1" applyBorder="1" applyAlignment="1">
      <alignment vertical="center" wrapText="1"/>
    </xf>
    <xf numFmtId="0" fontId="64" fillId="29" borderId="17" xfId="0" applyFont="1" applyFill="1" applyBorder="1" applyAlignment="1">
      <alignment vertical="center"/>
    </xf>
    <xf numFmtId="0" fontId="64" fillId="29" borderId="17" xfId="0" applyFont="1" applyFill="1" applyBorder="1" applyAlignment="1">
      <alignment vertical="center" wrapText="1"/>
    </xf>
    <xf numFmtId="0" fontId="4" fillId="29" borderId="0" xfId="0" applyFont="1" applyFill="1" applyBorder="1" applyAlignment="1">
      <alignment horizontal="left" vertical="center"/>
    </xf>
    <xf numFmtId="176" fontId="79" fillId="29" borderId="0" xfId="0" applyNumberFormat="1" applyFont="1" applyFill="1" applyBorder="1" applyAlignment="1">
      <alignment horizontal="center" vertical="center" wrapText="1"/>
    </xf>
    <xf numFmtId="172" fontId="80" fillId="29" borderId="0" xfId="0" applyNumberFormat="1" applyFont="1" applyFill="1" applyBorder="1" applyAlignment="1">
      <alignment horizontal="center" vertical="center" wrapText="1"/>
    </xf>
    <xf numFmtId="172" fontId="81" fillId="29" borderId="0" xfId="0" applyNumberFormat="1" applyFont="1" applyFill="1" applyBorder="1" applyAlignment="1">
      <alignment horizontal="center" vertical="center" wrapText="1"/>
    </xf>
    <xf numFmtId="0" fontId="70" fillId="29" borderId="0" xfId="250" applyFont="1" applyFill="1" applyBorder="1" applyAlignment="1">
      <alignment vertical="center"/>
    </xf>
    <xf numFmtId="0" fontId="70" fillId="29" borderId="0" xfId="250" applyFont="1" applyFill="1" applyBorder="1" applyAlignment="1">
      <alignment horizontal="center" vertical="center"/>
    </xf>
    <xf numFmtId="0" fontId="70" fillId="29" borderId="0" xfId="250" applyFont="1" applyFill="1" applyAlignment="1">
      <alignment horizontal="left" vertical="center"/>
    </xf>
    <xf numFmtId="0" fontId="70" fillId="29" borderId="0" xfId="250" applyFont="1" applyFill="1" applyAlignment="1">
      <alignment vertical="center"/>
    </xf>
    <xf numFmtId="0" fontId="70" fillId="29" borderId="0" xfId="250" applyFont="1" applyFill="1" applyAlignment="1">
      <alignment horizontal="center" vertical="center"/>
    </xf>
    <xf numFmtId="0" fontId="64" fillId="29" borderId="18" xfId="0" applyFont="1" applyFill="1" applyBorder="1" applyAlignment="1">
      <alignment vertical="center" wrapText="1"/>
    </xf>
    <xf numFmtId="172" fontId="64" fillId="29" borderId="3" xfId="0" applyNumberFormat="1" applyFont="1" applyFill="1" applyBorder="1" applyAlignment="1">
      <alignment horizontal="center" vertical="center" wrapText="1"/>
    </xf>
    <xf numFmtId="172" fontId="64" fillId="29" borderId="13" xfId="0" applyNumberFormat="1" applyFont="1" applyFill="1" applyBorder="1" applyAlignment="1">
      <alignment horizontal="center" vertical="center" wrapText="1"/>
    </xf>
    <xf numFmtId="176" fontId="64" fillId="29" borderId="3" xfId="0" applyNumberFormat="1" applyFont="1" applyFill="1" applyBorder="1" applyAlignment="1">
      <alignment horizontal="center" vertical="center" wrapText="1"/>
    </xf>
    <xf numFmtId="0" fontId="64" fillId="29" borderId="0" xfId="0" applyFont="1" applyFill="1" applyBorder="1" applyAlignment="1">
      <alignment horizontal="left" vertical="center" wrapText="1"/>
    </xf>
    <xf numFmtId="49" fontId="64" fillId="29" borderId="0" xfId="0" applyNumberFormat="1" applyFont="1" applyFill="1" applyBorder="1" applyAlignment="1">
      <alignment horizontal="center" vertical="center"/>
    </xf>
    <xf numFmtId="172" fontId="64" fillId="29" borderId="0" xfId="0" applyNumberFormat="1" applyFont="1" applyFill="1" applyBorder="1" applyAlignment="1">
      <alignment horizontal="center" vertical="center" wrapText="1"/>
    </xf>
    <xf numFmtId="169" fontId="64" fillId="29" borderId="0" xfId="0" applyNumberFormat="1" applyFont="1" applyFill="1" applyBorder="1" applyAlignment="1">
      <alignment horizontal="right" vertical="center" wrapText="1"/>
    </xf>
    <xf numFmtId="0" fontId="4" fillId="29" borderId="0" xfId="0" applyFont="1" applyFill="1" applyBorder="1" applyAlignment="1">
      <alignment horizontal="left" vertical="center" wrapText="1"/>
    </xf>
    <xf numFmtId="49" fontId="4" fillId="29" borderId="0" xfId="0" applyNumberFormat="1" applyFont="1" applyFill="1" applyBorder="1" applyAlignment="1">
      <alignment horizontal="center" vertical="center"/>
    </xf>
    <xf numFmtId="172" fontId="4" fillId="29" borderId="0" xfId="0" applyNumberFormat="1" applyFont="1" applyFill="1" applyBorder="1" applyAlignment="1">
      <alignment horizontal="center" vertical="center" wrapText="1"/>
    </xf>
    <xf numFmtId="172" fontId="5" fillId="29" borderId="0" xfId="0" applyNumberFormat="1" applyFont="1" applyFill="1" applyBorder="1" applyAlignment="1">
      <alignment horizontal="center" vertical="center" wrapText="1"/>
    </xf>
    <xf numFmtId="169" fontId="5" fillId="29" borderId="0" xfId="0" applyNumberFormat="1" applyFont="1" applyFill="1" applyBorder="1" applyAlignment="1">
      <alignment horizontal="center" vertical="center" wrapText="1"/>
    </xf>
    <xf numFmtId="0" fontId="70" fillId="29" borderId="0" xfId="250" applyFont="1" applyFill="1" applyBorder="1" applyAlignment="1">
      <alignment horizontal="left" vertical="center" wrapText="1" indent="6"/>
    </xf>
    <xf numFmtId="0" fontId="70" fillId="29" borderId="0" xfId="250" quotePrefix="1" applyFont="1" applyFill="1" applyBorder="1" applyAlignment="1">
      <alignment horizontal="center" vertical="center"/>
    </xf>
    <xf numFmtId="0" fontId="70" fillId="29" borderId="0" xfId="250" applyFont="1" applyFill="1" applyBorder="1" applyAlignment="1">
      <alignment horizontal="left" vertical="center" indent="6"/>
    </xf>
    <xf numFmtId="0" fontId="71" fillId="29" borderId="0" xfId="0" applyNumberFormat="1" applyFont="1" applyFill="1" applyBorder="1" applyAlignment="1" applyProtection="1">
      <alignment vertical="top"/>
    </xf>
    <xf numFmtId="0" fontId="70" fillId="29" borderId="0" xfId="0" applyNumberFormat="1" applyFont="1" applyFill="1" applyBorder="1" applyAlignment="1" applyProtection="1">
      <alignment vertical="top"/>
    </xf>
    <xf numFmtId="0" fontId="4" fillId="29" borderId="0" xfId="0" applyFont="1" applyFill="1" applyBorder="1" applyAlignment="1" applyProtection="1">
      <alignment horizontal="left" vertical="center"/>
      <protection locked="0"/>
    </xf>
    <xf numFmtId="0" fontId="4" fillId="29" borderId="0" xfId="0" applyFont="1" applyFill="1" applyBorder="1" applyAlignment="1">
      <alignment vertical="center" wrapText="1"/>
    </xf>
    <xf numFmtId="172" fontId="64" fillId="0" borderId="3" xfId="0" applyNumberFormat="1" applyFont="1" applyFill="1" applyBorder="1" applyAlignment="1">
      <alignment horizontal="right" vertical="center" wrapText="1"/>
    </xf>
    <xf numFmtId="172" fontId="64" fillId="0" borderId="16" xfId="0" applyNumberFormat="1" applyFont="1" applyFill="1" applyBorder="1" applyAlignment="1">
      <alignment horizontal="right" vertical="center" wrapText="1"/>
    </xf>
    <xf numFmtId="0" fontId="0" fillId="29" borderId="0" xfId="0" applyFont="1" applyFill="1" applyAlignment="1">
      <alignment vertical="center"/>
    </xf>
    <xf numFmtId="169" fontId="64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169" fontId="64" fillId="29" borderId="3" xfId="0" applyNumberFormat="1" applyFont="1" applyFill="1" applyBorder="1" applyAlignment="1">
      <alignment horizontal="right" vertical="center" wrapText="1"/>
    </xf>
    <xf numFmtId="177" fontId="64" fillId="0" borderId="19" xfId="0" applyNumberFormat="1" applyFont="1" applyFill="1" applyBorder="1" applyAlignment="1">
      <alignment horizontal="right" vertical="center" wrapText="1"/>
    </xf>
    <xf numFmtId="172" fontId="79" fillId="29" borderId="0" xfId="0" applyNumberFormat="1" applyFont="1" applyFill="1" applyBorder="1" applyAlignment="1">
      <alignment horizontal="center" vertical="center" wrapText="1"/>
    </xf>
    <xf numFmtId="0" fontId="64" fillId="29" borderId="3" xfId="250" applyFont="1" applyFill="1" applyBorder="1" applyAlignment="1">
      <alignment horizontal="left" vertical="center" wrapText="1"/>
    </xf>
    <xf numFmtId="49" fontId="64" fillId="29" borderId="3" xfId="250" applyNumberFormat="1" applyFont="1" applyFill="1" applyBorder="1" applyAlignment="1">
      <alignment horizontal="center" vertical="center"/>
    </xf>
    <xf numFmtId="0" fontId="64" fillId="30" borderId="0" xfId="0" applyFont="1" applyFill="1" applyBorder="1" applyAlignment="1">
      <alignment horizontal="center" vertical="center"/>
    </xf>
    <xf numFmtId="0" fontId="64" fillId="30" borderId="0" xfId="0" applyFont="1" applyFill="1" applyBorder="1" applyAlignment="1">
      <alignment horizontal="right" vertical="center"/>
    </xf>
    <xf numFmtId="0" fontId="68" fillId="30" borderId="0" xfId="0" applyFont="1" applyFill="1" applyAlignment="1">
      <alignment vertical="center"/>
    </xf>
    <xf numFmtId="0" fontId="64" fillId="30" borderId="0" xfId="0" applyFont="1" applyFill="1" applyAlignment="1">
      <alignment horizontal="center" vertical="center"/>
    </xf>
    <xf numFmtId="0" fontId="64" fillId="30" borderId="17" xfId="0" applyFont="1" applyFill="1" applyBorder="1" applyAlignment="1">
      <alignment vertical="center" wrapText="1"/>
    </xf>
    <xf numFmtId="0" fontId="4" fillId="30" borderId="0" xfId="0" applyFont="1" applyFill="1" applyBorder="1" applyAlignment="1">
      <alignment vertical="center"/>
    </xf>
    <xf numFmtId="172" fontId="64" fillId="30" borderId="3" xfId="0" applyNumberFormat="1" applyFont="1" applyFill="1" applyBorder="1" applyAlignment="1">
      <alignment horizontal="center" vertical="center" wrapText="1"/>
    </xf>
    <xf numFmtId="172" fontId="64" fillId="30" borderId="13" xfId="0" applyNumberFormat="1" applyFont="1" applyFill="1" applyBorder="1" applyAlignment="1">
      <alignment horizontal="center" vertical="center" wrapText="1"/>
    </xf>
    <xf numFmtId="172" fontId="64" fillId="30" borderId="3" xfId="0" applyNumberFormat="1" applyFont="1" applyFill="1" applyBorder="1" applyAlignment="1">
      <alignment horizontal="right" vertical="center" wrapText="1"/>
    </xf>
    <xf numFmtId="176" fontId="64" fillId="30" borderId="3" xfId="0" applyNumberFormat="1" applyFont="1" applyFill="1" applyBorder="1" applyAlignment="1">
      <alignment horizontal="center" vertical="center" wrapText="1"/>
    </xf>
    <xf numFmtId="3" fontId="64" fillId="30" borderId="15" xfId="0" applyNumberFormat="1" applyFont="1" applyFill="1" applyBorder="1" applyAlignment="1">
      <alignment horizontal="right" vertical="center" wrapText="1"/>
    </xf>
    <xf numFmtId="177" fontId="64" fillId="30" borderId="15" xfId="0" applyNumberFormat="1" applyFont="1" applyFill="1" applyBorder="1" applyAlignment="1">
      <alignment horizontal="right" vertical="center" wrapText="1"/>
    </xf>
    <xf numFmtId="177" fontId="64" fillId="30" borderId="3" xfId="0" applyNumberFormat="1" applyFont="1" applyFill="1" applyBorder="1" applyAlignment="1">
      <alignment horizontal="right" vertical="center" wrapText="1"/>
    </xf>
    <xf numFmtId="176" fontId="64" fillId="30" borderId="0" xfId="0" applyNumberFormat="1" applyFont="1" applyFill="1" applyBorder="1" applyAlignment="1">
      <alignment horizontal="center" vertical="center" wrapText="1"/>
    </xf>
    <xf numFmtId="169" fontId="6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center" vertical="center" wrapText="1"/>
    </xf>
    <xf numFmtId="0" fontId="70" fillId="30" borderId="0" xfId="250" quotePrefix="1" applyFont="1" applyFill="1" applyBorder="1" applyAlignment="1">
      <alignment horizontal="center" vertical="center"/>
    </xf>
    <xf numFmtId="0" fontId="70" fillId="30" borderId="0" xfId="250" applyFont="1" applyFill="1" applyBorder="1" applyAlignment="1">
      <alignment vertical="center"/>
    </xf>
    <xf numFmtId="0" fontId="71" fillId="30" borderId="0" xfId="0" applyNumberFormat="1" applyFont="1" applyFill="1" applyBorder="1" applyAlignment="1" applyProtection="1">
      <alignment vertical="top"/>
    </xf>
    <xf numFmtId="0" fontId="4" fillId="30" borderId="0" xfId="0" applyFont="1" applyFill="1" applyBorder="1" applyAlignment="1">
      <alignment horizontal="center" vertical="center"/>
    </xf>
    <xf numFmtId="176" fontId="64" fillId="0" borderId="3" xfId="0" applyNumberFormat="1" applyFont="1" applyFill="1" applyBorder="1" applyAlignment="1">
      <alignment horizontal="center" vertical="center" wrapText="1"/>
    </xf>
    <xf numFmtId="172" fontId="64" fillId="29" borderId="3" xfId="0" applyNumberFormat="1" applyFont="1" applyFill="1" applyBorder="1" applyAlignment="1">
      <alignment horizontal="right" vertical="center" wrapText="1"/>
    </xf>
    <xf numFmtId="181" fontId="64" fillId="29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29" borderId="0" xfId="0" applyFont="1" applyFill="1" applyBorder="1" applyAlignment="1">
      <alignment horizontal="center" vertical="center"/>
    </xf>
    <xf numFmtId="169" fontId="64" fillId="29" borderId="0" xfId="0" applyNumberFormat="1" applyFont="1" applyFill="1" applyBorder="1" applyAlignment="1">
      <alignment horizontal="center" vertical="center" wrapText="1"/>
    </xf>
    <xf numFmtId="180" fontId="64" fillId="30" borderId="0" xfId="0" applyNumberFormat="1" applyFont="1" applyFill="1" applyBorder="1" applyAlignment="1">
      <alignment horizontal="center" vertical="center" wrapText="1"/>
    </xf>
    <xf numFmtId="177" fontId="64" fillId="29" borderId="3" xfId="0" applyNumberFormat="1" applyFont="1" applyFill="1" applyBorder="1" applyAlignment="1">
      <alignment horizontal="center" vertical="center" wrapText="1"/>
    </xf>
    <xf numFmtId="177" fontId="72" fillId="29" borderId="3" xfId="0" applyNumberFormat="1" applyFont="1" applyFill="1" applyBorder="1" applyAlignment="1">
      <alignment horizontal="center" vertical="center" wrapText="1"/>
    </xf>
    <xf numFmtId="172" fontId="64" fillId="0" borderId="0" xfId="0" applyNumberFormat="1" applyFont="1" applyFill="1" applyBorder="1" applyAlignment="1">
      <alignment vertical="center"/>
    </xf>
    <xf numFmtId="176" fontId="64" fillId="0" borderId="16" xfId="0" applyNumberFormat="1" applyFont="1" applyFill="1" applyBorder="1" applyAlignment="1">
      <alignment horizontal="right" vertical="center" wrapText="1"/>
    </xf>
    <xf numFmtId="172" fontId="64" fillId="0" borderId="13" xfId="0" applyNumberFormat="1" applyFont="1" applyFill="1" applyBorder="1" applyAlignment="1">
      <alignment horizontal="center" vertical="center" wrapText="1"/>
    </xf>
    <xf numFmtId="0" fontId="64" fillId="0" borderId="3" xfId="0" applyFont="1" applyFill="1" applyBorder="1" applyAlignment="1">
      <alignment vertical="center"/>
    </xf>
    <xf numFmtId="172" fontId="64" fillId="0" borderId="20" xfId="0" applyNumberFormat="1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vertical="center" wrapText="1"/>
    </xf>
    <xf numFmtId="172" fontId="64" fillId="0" borderId="0" xfId="0" applyNumberFormat="1" applyFont="1" applyFill="1" applyBorder="1" applyAlignment="1">
      <alignment horizontal="center" vertical="center" wrapText="1"/>
    </xf>
    <xf numFmtId="3" fontId="64" fillId="0" borderId="15" xfId="0" applyNumberFormat="1" applyFont="1" applyFill="1" applyBorder="1" applyAlignment="1">
      <alignment horizontal="right" vertical="center" wrapText="1"/>
    </xf>
    <xf numFmtId="169" fontId="6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0" fillId="3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7" fillId="0" borderId="3" xfId="0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center" vertical="center" wrapText="1"/>
    </xf>
    <xf numFmtId="164" fontId="67" fillId="30" borderId="3" xfId="0" applyNumberFormat="1" applyFont="1" applyFill="1" applyBorder="1" applyAlignment="1">
      <alignment horizontal="center" vertical="center" wrapText="1"/>
    </xf>
    <xf numFmtId="164" fontId="67" fillId="30" borderId="14" xfId="0" applyNumberFormat="1" applyFont="1" applyFill="1" applyBorder="1" applyAlignment="1">
      <alignment horizontal="center" vertical="center" wrapText="1"/>
    </xf>
    <xf numFmtId="164" fontId="67" fillId="0" borderId="3" xfId="0" applyNumberFormat="1" applyFont="1" applyFill="1" applyBorder="1" applyAlignment="1">
      <alignment horizontal="center" vertical="center" wrapText="1"/>
    </xf>
    <xf numFmtId="0" fontId="67" fillId="29" borderId="14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164" fontId="67" fillId="31" borderId="14" xfId="0" applyNumberFormat="1" applyFont="1" applyFill="1" applyBorder="1" applyAlignment="1">
      <alignment horizontal="center" vertical="center" wrapText="1"/>
    </xf>
    <xf numFmtId="164" fontId="67" fillId="0" borderId="14" xfId="0" applyNumberFormat="1" applyFont="1" applyFill="1" applyBorder="1" applyAlignment="1">
      <alignment horizontal="center" vertical="center" wrapText="1"/>
    </xf>
    <xf numFmtId="0" fontId="67" fillId="30" borderId="3" xfId="0" applyFont="1" applyFill="1" applyBorder="1" applyAlignment="1">
      <alignment horizontal="center" vertical="center"/>
    </xf>
    <xf numFmtId="0" fontId="67" fillId="29" borderId="3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vertical="center"/>
    </xf>
    <xf numFmtId="176" fontId="72" fillId="29" borderId="3" xfId="0" applyNumberFormat="1" applyFont="1" applyFill="1" applyBorder="1" applyAlignment="1">
      <alignment horizontal="center" vertical="center" wrapText="1"/>
    </xf>
    <xf numFmtId="179" fontId="64" fillId="0" borderId="0" xfId="0" applyNumberFormat="1" applyFont="1" applyFill="1" applyBorder="1" applyAlignment="1">
      <alignment vertical="center"/>
    </xf>
    <xf numFmtId="0" fontId="64" fillId="0" borderId="15" xfId="0" applyFont="1" applyFill="1" applyBorder="1" applyAlignment="1">
      <alignment horizontal="center" vertical="center" wrapText="1"/>
    </xf>
    <xf numFmtId="0" fontId="67" fillId="29" borderId="3" xfId="0" applyFont="1" applyFill="1" applyBorder="1" applyAlignment="1">
      <alignment horizontal="center" vertical="center" wrapText="1"/>
    </xf>
    <xf numFmtId="0" fontId="64" fillId="0" borderId="3" xfId="245" applyFont="1" applyFill="1" applyBorder="1" applyAlignment="1">
      <alignment horizontal="center" vertical="center"/>
    </xf>
    <xf numFmtId="0" fontId="64" fillId="0" borderId="3" xfId="0" quotePrefix="1" applyNumberFormat="1" applyFont="1" applyFill="1" applyBorder="1" applyAlignment="1">
      <alignment horizontal="center" vertical="center"/>
    </xf>
    <xf numFmtId="176" fontId="64" fillId="30" borderId="16" xfId="0" applyNumberFormat="1" applyFont="1" applyFill="1" applyBorder="1" applyAlignment="1">
      <alignment horizontal="right" vertical="center" wrapText="1"/>
    </xf>
    <xf numFmtId="172" fontId="64" fillId="30" borderId="16" xfId="0" applyNumberFormat="1" applyFont="1" applyFill="1" applyBorder="1" applyAlignment="1">
      <alignment horizontal="right" vertical="center" wrapText="1"/>
    </xf>
    <xf numFmtId="176" fontId="64" fillId="30" borderId="3" xfId="250" applyNumberFormat="1" applyFont="1" applyFill="1" applyBorder="1" applyAlignment="1">
      <alignment horizontal="center" vertical="center" wrapText="1"/>
    </xf>
    <xf numFmtId="172" fontId="64" fillId="30" borderId="3" xfId="250" applyNumberFormat="1" applyFont="1" applyFill="1" applyBorder="1" applyAlignment="1">
      <alignment horizontal="center" vertical="center" wrapText="1"/>
    </xf>
    <xf numFmtId="172" fontId="64" fillId="0" borderId="3" xfId="250" applyNumberFormat="1" applyFont="1" applyFill="1" applyBorder="1" applyAlignment="1">
      <alignment horizontal="center" vertical="center" wrapText="1"/>
    </xf>
    <xf numFmtId="172" fontId="64" fillId="29" borderId="3" xfId="250" applyNumberFormat="1" applyFont="1" applyFill="1" applyBorder="1" applyAlignment="1">
      <alignment horizontal="center" vertical="center" wrapText="1"/>
    </xf>
    <xf numFmtId="177" fontId="64" fillId="0" borderId="15" xfId="0" applyNumberFormat="1" applyFont="1" applyFill="1" applyBorder="1" applyAlignment="1">
      <alignment horizontal="right" vertical="center" wrapText="1"/>
    </xf>
    <xf numFmtId="178" fontId="64" fillId="29" borderId="3" xfId="0" applyNumberFormat="1" applyFont="1" applyFill="1" applyBorder="1" applyAlignment="1">
      <alignment horizontal="center" vertical="center" wrapText="1"/>
    </xf>
    <xf numFmtId="0" fontId="67" fillId="30" borderId="3" xfId="0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 horizontal="center" vertical="center"/>
    </xf>
    <xf numFmtId="178" fontId="64" fillId="30" borderId="3" xfId="0" applyNumberFormat="1" applyFont="1" applyFill="1" applyBorder="1" applyAlignment="1">
      <alignment horizontal="center" vertical="center" wrapText="1"/>
    </xf>
    <xf numFmtId="177" fontId="64" fillId="30" borderId="3" xfId="0" applyNumberFormat="1" applyFont="1" applyFill="1" applyBorder="1" applyAlignment="1">
      <alignment horizontal="center" vertical="center" wrapText="1"/>
    </xf>
    <xf numFmtId="176" fontId="64" fillId="29" borderId="3" xfId="250" applyNumberFormat="1" applyFont="1" applyFill="1" applyBorder="1" applyAlignment="1">
      <alignment horizontal="center" vertical="center" wrapText="1"/>
    </xf>
    <xf numFmtId="177" fontId="64" fillId="29" borderId="3" xfId="250" applyNumberFormat="1" applyFont="1" applyFill="1" applyBorder="1" applyAlignment="1">
      <alignment horizontal="center" vertical="center" wrapText="1"/>
    </xf>
    <xf numFmtId="177" fontId="64" fillId="29" borderId="15" xfId="250" applyNumberFormat="1" applyFont="1" applyFill="1" applyBorder="1" applyAlignment="1">
      <alignment horizontal="center" vertical="center" wrapText="1"/>
    </xf>
    <xf numFmtId="3" fontId="64" fillId="29" borderId="15" xfId="0" applyNumberFormat="1" applyFont="1" applyFill="1" applyBorder="1" applyAlignment="1">
      <alignment horizontal="right" vertical="center" wrapText="1"/>
    </xf>
    <xf numFmtId="169" fontId="82" fillId="0" borderId="3" xfId="0" applyNumberFormat="1" applyFont="1" applyFill="1" applyBorder="1" applyAlignment="1">
      <alignment horizontal="right" vertical="center" wrapText="1"/>
    </xf>
    <xf numFmtId="169" fontId="82" fillId="29" borderId="3" xfId="0" applyNumberFormat="1" applyFont="1" applyFill="1" applyBorder="1" applyAlignment="1">
      <alignment horizontal="right" vertical="center" wrapText="1"/>
    </xf>
    <xf numFmtId="168" fontId="64" fillId="0" borderId="0" xfId="0" applyNumberFormat="1" applyFont="1" applyFill="1" applyBorder="1" applyAlignment="1">
      <alignment vertical="center"/>
    </xf>
    <xf numFmtId="169" fontId="73" fillId="0" borderId="3" xfId="0" applyNumberFormat="1" applyFont="1" applyFill="1" applyBorder="1" applyAlignment="1">
      <alignment vertical="center"/>
    </xf>
    <xf numFmtId="169" fontId="64" fillId="0" borderId="3" xfId="0" applyNumberFormat="1" applyFont="1" applyFill="1" applyBorder="1" applyAlignment="1">
      <alignment vertical="center"/>
    </xf>
    <xf numFmtId="0" fontId="4" fillId="29" borderId="0" xfId="0" applyFont="1" applyFill="1" applyAlignment="1">
      <alignment horizontal="left" vertical="center"/>
    </xf>
    <xf numFmtId="164" fontId="67" fillId="29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177" fontId="64" fillId="0" borderId="3" xfId="0" applyNumberFormat="1" applyFont="1" applyFill="1" applyBorder="1" applyAlignment="1">
      <alignment horizontal="right" vertical="center" wrapText="1"/>
    </xf>
    <xf numFmtId="0" fontId="4" fillId="29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4" fillId="0" borderId="0" xfId="0" applyFont="1" applyFill="1"/>
    <xf numFmtId="0" fontId="7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vertical="center"/>
    </xf>
    <xf numFmtId="0" fontId="74" fillId="29" borderId="0" xfId="0" applyFont="1" applyFill="1" applyAlignment="1">
      <alignment vertical="center"/>
    </xf>
    <xf numFmtId="0" fontId="4" fillId="29" borderId="15" xfId="0" applyFont="1" applyFill="1" applyBorder="1" applyAlignment="1">
      <alignment vertical="center"/>
    </xf>
    <xf numFmtId="0" fontId="4" fillId="29" borderId="16" xfId="0" applyFont="1" applyFill="1" applyBorder="1" applyAlignment="1">
      <alignment vertical="center"/>
    </xf>
    <xf numFmtId="0" fontId="4" fillId="29" borderId="3" xfId="0" applyFont="1" applyFill="1" applyBorder="1" applyAlignment="1">
      <alignment horizontal="left" vertical="center"/>
    </xf>
    <xf numFmtId="0" fontId="4" fillId="29" borderId="3" xfId="0" applyFont="1" applyFill="1" applyBorder="1" applyAlignment="1">
      <alignment horizontal="center" vertical="center"/>
    </xf>
    <xf numFmtId="0" fontId="4" fillId="29" borderId="15" xfId="0" applyFont="1" applyFill="1" applyBorder="1" applyAlignment="1">
      <alignment vertical="center" wrapText="1"/>
    </xf>
    <xf numFmtId="0" fontId="4" fillId="29" borderId="16" xfId="0" applyFont="1" applyFill="1" applyBorder="1" applyAlignment="1">
      <alignment vertical="center" wrapText="1"/>
    </xf>
    <xf numFmtId="0" fontId="4" fillId="29" borderId="3" xfId="250" applyFont="1" applyFill="1" applyBorder="1" applyAlignment="1">
      <alignment vertical="center"/>
    </xf>
    <xf numFmtId="0" fontId="4" fillId="29" borderId="3" xfId="250" applyFont="1" applyFill="1" applyBorder="1" applyAlignment="1">
      <alignment horizontal="center" vertical="center"/>
    </xf>
    <xf numFmtId="0" fontId="4" fillId="29" borderId="14" xfId="250" applyFont="1" applyFill="1" applyBorder="1" applyAlignment="1">
      <alignment vertical="center"/>
    </xf>
    <xf numFmtId="0" fontId="4" fillId="29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4" fillId="29" borderId="17" xfId="0" applyFont="1" applyFill="1" applyBorder="1" applyAlignment="1">
      <alignment vertical="center" wrapText="1"/>
    </xf>
    <xf numFmtId="0" fontId="4" fillId="29" borderId="3" xfId="250" applyFont="1" applyFill="1" applyBorder="1" applyAlignment="1">
      <alignment horizontal="left" vertical="center" wrapText="1" indent="1"/>
    </xf>
    <xf numFmtId="0" fontId="4" fillId="29" borderId="1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4" fontId="5" fillId="31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 wrapText="1"/>
    </xf>
    <xf numFmtId="172" fontId="4" fillId="29" borderId="3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2" fontId="83" fillId="0" borderId="3" xfId="0" applyNumberFormat="1" applyFont="1" applyFill="1" applyBorder="1" applyAlignment="1">
      <alignment horizontal="right" vertical="center" wrapText="1"/>
    </xf>
    <xf numFmtId="169" fontId="83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172" fontId="4" fillId="0" borderId="16" xfId="0" applyNumberFormat="1" applyFont="1" applyFill="1" applyBorder="1" applyAlignment="1">
      <alignment horizontal="right" vertical="center" wrapText="1"/>
    </xf>
    <xf numFmtId="176" fontId="4" fillId="29" borderId="3" xfId="0" applyNumberFormat="1" applyFont="1" applyFill="1" applyBorder="1" applyAlignment="1">
      <alignment horizontal="center" vertical="center" wrapText="1"/>
    </xf>
    <xf numFmtId="0" fontId="4" fillId="29" borderId="3" xfId="250" applyFont="1" applyFill="1" applyBorder="1" applyAlignment="1">
      <alignment horizontal="left" vertical="center" wrapText="1"/>
    </xf>
    <xf numFmtId="49" fontId="4" fillId="29" borderId="3" xfId="250" applyNumberFormat="1" applyFont="1" applyFill="1" applyBorder="1" applyAlignment="1">
      <alignment horizontal="center" vertical="center"/>
    </xf>
    <xf numFmtId="176" fontId="4" fillId="0" borderId="3" xfId="250" applyNumberFormat="1" applyFont="1" applyFill="1" applyBorder="1" applyAlignment="1">
      <alignment horizontal="center" vertical="center" wrapText="1"/>
    </xf>
    <xf numFmtId="176" fontId="4" fillId="29" borderId="3" xfId="250" applyNumberFormat="1" applyFont="1" applyFill="1" applyBorder="1" applyAlignment="1">
      <alignment horizontal="center" vertical="center" wrapText="1"/>
    </xf>
    <xf numFmtId="172" fontId="83" fillId="29" borderId="3" xfId="0" applyNumberFormat="1" applyFont="1" applyFill="1" applyBorder="1" applyAlignment="1">
      <alignment horizontal="right" vertical="center" wrapText="1"/>
    </xf>
    <xf numFmtId="169" fontId="83" fillId="29" borderId="3" xfId="0" applyNumberFormat="1" applyFont="1" applyFill="1" applyBorder="1" applyAlignment="1">
      <alignment horizontal="right" vertical="center" wrapText="1"/>
    </xf>
    <xf numFmtId="177" fontId="4" fillId="29" borderId="3" xfId="0" applyNumberFormat="1" applyFont="1" applyFill="1" applyBorder="1" applyAlignment="1">
      <alignment horizontal="center" vertical="center" wrapText="1"/>
    </xf>
    <xf numFmtId="172" fontId="4" fillId="29" borderId="3" xfId="250" applyNumberFormat="1" applyFont="1" applyFill="1" applyBorder="1" applyAlignment="1">
      <alignment horizontal="center" vertical="center" wrapText="1"/>
    </xf>
    <xf numFmtId="172" fontId="4" fillId="0" borderId="3" xfId="250" applyNumberFormat="1" applyFont="1" applyFill="1" applyBorder="1" applyAlignment="1">
      <alignment horizontal="center" vertical="center" wrapText="1"/>
    </xf>
    <xf numFmtId="177" fontId="4" fillId="29" borderId="3" xfId="25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right" vertical="center" wrapText="1"/>
    </xf>
    <xf numFmtId="177" fontId="4" fillId="29" borderId="15" xfId="250" applyNumberFormat="1" applyFont="1" applyFill="1" applyBorder="1" applyAlignment="1">
      <alignment horizontal="center" vertical="center" wrapText="1"/>
    </xf>
    <xf numFmtId="177" fontId="83" fillId="29" borderId="3" xfId="0" applyNumberFormat="1" applyFont="1" applyFill="1" applyBorder="1" applyAlignment="1">
      <alignment horizontal="center" vertical="center" wrapText="1"/>
    </xf>
    <xf numFmtId="177" fontId="83" fillId="0" borderId="3" xfId="0" applyNumberFormat="1" applyFont="1" applyFill="1" applyBorder="1" applyAlignment="1">
      <alignment horizontal="right" vertical="center" wrapText="1"/>
    </xf>
    <xf numFmtId="177" fontId="4" fillId="0" borderId="19" xfId="0" applyNumberFormat="1" applyFont="1" applyFill="1" applyBorder="1" applyAlignment="1">
      <alignment horizontal="right" vertical="center" wrapText="1"/>
    </xf>
    <xf numFmtId="177" fontId="83" fillId="0" borderId="3" xfId="250" applyNumberFormat="1" applyFont="1" applyFill="1" applyBorder="1" applyAlignment="1">
      <alignment horizontal="center" vertical="center" wrapText="1"/>
    </xf>
    <xf numFmtId="0" fontId="73" fillId="0" borderId="3" xfId="0" applyFont="1" applyFill="1" applyBorder="1" applyAlignment="1">
      <alignment horizontal="center" vertical="center" wrapText="1"/>
    </xf>
    <xf numFmtId="0" fontId="73" fillId="0" borderId="3" xfId="0" applyFont="1" applyFill="1" applyBorder="1" applyAlignment="1" applyProtection="1">
      <alignment horizontal="center" vertical="center" wrapText="1"/>
      <protection locked="0"/>
    </xf>
    <xf numFmtId="0" fontId="73" fillId="0" borderId="3" xfId="237" applyNumberFormat="1" applyFont="1" applyFill="1" applyBorder="1" applyAlignment="1">
      <alignment horizontal="center" vertical="center" wrapText="1"/>
    </xf>
    <xf numFmtId="0" fontId="63" fillId="29" borderId="21" xfId="0" applyFont="1" applyFill="1" applyBorder="1" applyAlignment="1">
      <alignment horizontal="right" vertical="center"/>
    </xf>
    <xf numFmtId="0" fontId="63" fillId="29" borderId="18" xfId="0" applyFont="1" applyFill="1" applyBorder="1" applyAlignment="1">
      <alignment horizontal="right" vertical="center"/>
    </xf>
    <xf numFmtId="0" fontId="63" fillId="29" borderId="19" xfId="0" applyFont="1" applyFill="1" applyBorder="1" applyAlignment="1">
      <alignment horizontal="right" vertical="center"/>
    </xf>
    <xf numFmtId="0" fontId="64" fillId="0" borderId="16" xfId="0" applyFont="1" applyFill="1" applyBorder="1" applyAlignment="1">
      <alignment vertical="center" wrapText="1"/>
    </xf>
    <xf numFmtId="0" fontId="64" fillId="0" borderId="3" xfId="0" applyFont="1" applyFill="1" applyBorder="1" applyAlignment="1">
      <alignment vertical="center" wrapText="1"/>
    </xf>
    <xf numFmtId="0" fontId="73" fillId="0" borderId="15" xfId="0" applyFont="1" applyFill="1" applyBorder="1" applyAlignment="1">
      <alignment vertical="center" wrapText="1"/>
    </xf>
    <xf numFmtId="0" fontId="64" fillId="0" borderId="0" xfId="0" applyFont="1"/>
    <xf numFmtId="0" fontId="64" fillId="0" borderId="3" xfId="0" applyFont="1" applyBorder="1"/>
    <xf numFmtId="0" fontId="64" fillId="0" borderId="3" xfId="0" applyFont="1" applyBorder="1" applyAlignment="1">
      <alignment vertical="center"/>
    </xf>
    <xf numFmtId="0" fontId="64" fillId="0" borderId="18" xfId="0" applyFont="1" applyBorder="1"/>
    <xf numFmtId="0" fontId="64" fillId="0" borderId="0" xfId="0" applyFont="1" applyBorder="1"/>
    <xf numFmtId="0" fontId="77" fillId="29" borderId="0" xfId="0" applyFont="1" applyFill="1" applyBorder="1" applyAlignment="1" applyProtection="1">
      <alignment horizontal="left" vertical="center"/>
      <protection locked="0"/>
    </xf>
    <xf numFmtId="0" fontId="77" fillId="29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7" fillId="29" borderId="0" xfId="0" applyFont="1" applyFill="1" applyBorder="1" applyAlignment="1">
      <alignment vertical="center"/>
    </xf>
    <xf numFmtId="0" fontId="63" fillId="0" borderId="21" xfId="0" applyFont="1" applyFill="1" applyBorder="1" applyAlignment="1">
      <alignment horizontal="right" vertical="center"/>
    </xf>
    <xf numFmtId="0" fontId="63" fillId="0" borderId="18" xfId="0" applyFont="1" applyFill="1" applyBorder="1" applyAlignment="1">
      <alignment horizontal="right" vertical="center"/>
    </xf>
    <xf numFmtId="9" fontId="84" fillId="0" borderId="0" xfId="291" applyFont="1" applyFill="1" applyBorder="1" applyAlignment="1">
      <alignment vertical="center"/>
    </xf>
    <xf numFmtId="0" fontId="64" fillId="29" borderId="3" xfId="250" applyFont="1" applyFill="1" applyBorder="1" applyAlignment="1">
      <alignment horizontal="right" vertical="center"/>
    </xf>
    <xf numFmtId="176" fontId="85" fillId="0" borderId="17" xfId="0" applyNumberFormat="1" applyFont="1" applyFill="1" applyBorder="1" applyAlignment="1">
      <alignment horizontal="center" vertical="center" wrapText="1"/>
    </xf>
    <xf numFmtId="177" fontId="64" fillId="0" borderId="3" xfId="0" applyNumberFormat="1" applyFont="1" applyFill="1" applyBorder="1" applyAlignment="1">
      <alignment horizontal="center" vertical="center" wrapText="1"/>
    </xf>
    <xf numFmtId="178" fontId="64" fillId="0" borderId="3" xfId="0" applyNumberFormat="1" applyFont="1" applyFill="1" applyBorder="1" applyAlignment="1">
      <alignment horizontal="center" vertical="center" wrapText="1"/>
    </xf>
    <xf numFmtId="172" fontId="85" fillId="0" borderId="17" xfId="0" applyNumberFormat="1" applyFont="1" applyFill="1" applyBorder="1" applyAlignment="1">
      <alignment horizontal="center" vertical="center" wrapText="1"/>
    </xf>
    <xf numFmtId="172" fontId="64" fillId="0" borderId="13" xfId="0" applyNumberFormat="1" applyFont="1" applyFill="1" applyBorder="1" applyAlignment="1">
      <alignment horizontal="right" vertical="center" wrapText="1"/>
    </xf>
    <xf numFmtId="172" fontId="64" fillId="0" borderId="3" xfId="250" applyNumberFormat="1" applyFont="1" applyFill="1" applyBorder="1" applyAlignment="1">
      <alignment horizontal="right" vertical="center" wrapText="1"/>
    </xf>
    <xf numFmtId="177" fontId="72" fillId="0" borderId="3" xfId="0" applyNumberFormat="1" applyFont="1" applyFill="1" applyBorder="1" applyAlignment="1">
      <alignment horizontal="center" vertical="center" wrapText="1"/>
    </xf>
    <xf numFmtId="0" fontId="67" fillId="0" borderId="3" xfId="0" applyFont="1" applyFill="1" applyBorder="1" applyAlignment="1">
      <alignment horizontal="center" vertical="center" wrapText="1"/>
    </xf>
    <xf numFmtId="172" fontId="84" fillId="0" borderId="3" xfId="0" applyNumberFormat="1" applyFont="1" applyFill="1" applyBorder="1" applyAlignment="1">
      <alignment horizontal="center" vertical="center" wrapText="1"/>
    </xf>
    <xf numFmtId="0" fontId="86" fillId="0" borderId="3" xfId="0" applyFont="1" applyFill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172" fontId="84" fillId="0" borderId="13" xfId="0" applyNumberFormat="1" applyFont="1" applyFill="1" applyBorder="1" applyAlignment="1">
      <alignment horizontal="right" vertical="center" wrapText="1"/>
    </xf>
    <xf numFmtId="0" fontId="84" fillId="0" borderId="17" xfId="0" applyFont="1" applyFill="1" applyBorder="1" applyAlignment="1">
      <alignment vertical="center" wrapText="1"/>
    </xf>
    <xf numFmtId="0" fontId="86" fillId="0" borderId="3" xfId="0" applyFont="1" applyFill="1" applyBorder="1" applyAlignment="1" applyProtection="1">
      <alignment horizontal="center" vertical="center" wrapText="1"/>
      <protection locked="0"/>
    </xf>
    <xf numFmtId="0" fontId="86" fillId="0" borderId="3" xfId="237" applyNumberFormat="1" applyFont="1" applyFill="1" applyBorder="1" applyAlignment="1">
      <alignment horizontal="center" vertical="center" wrapText="1"/>
    </xf>
    <xf numFmtId="172" fontId="84" fillId="0" borderId="3" xfId="0" applyNumberFormat="1" applyFont="1" applyFill="1" applyBorder="1" applyAlignment="1">
      <alignment horizontal="right" vertical="center" wrapText="1"/>
    </xf>
    <xf numFmtId="172" fontId="84" fillId="0" borderId="0" xfId="0" applyNumberFormat="1" applyFont="1" applyFill="1" applyBorder="1" applyAlignment="1">
      <alignment horizontal="center" vertical="center" wrapText="1"/>
    </xf>
    <xf numFmtId="177" fontId="87" fillId="0" borderId="3" xfId="0" applyNumberFormat="1" applyFont="1" applyFill="1" applyBorder="1" applyAlignment="1">
      <alignment horizontal="center" vertical="center" wrapText="1"/>
    </xf>
    <xf numFmtId="0" fontId="67" fillId="0" borderId="3" xfId="0" applyFont="1" applyFill="1" applyBorder="1" applyAlignment="1">
      <alignment horizontal="center" vertical="center" wrapText="1"/>
    </xf>
    <xf numFmtId="0" fontId="67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64" fillId="0" borderId="13" xfId="0" applyNumberFormat="1" applyFont="1" applyFill="1" applyBorder="1" applyAlignment="1">
      <alignment horizontal="center" vertical="center" wrapText="1"/>
    </xf>
    <xf numFmtId="176" fontId="64" fillId="0" borderId="3" xfId="250" applyNumberFormat="1" applyFont="1" applyFill="1" applyBorder="1" applyAlignment="1">
      <alignment horizontal="center" vertical="center" wrapText="1"/>
    </xf>
    <xf numFmtId="176" fontId="64" fillId="0" borderId="13" xfId="0" applyNumberFormat="1" applyFont="1" applyFill="1" applyBorder="1" applyAlignment="1">
      <alignment horizontal="right" vertical="center" wrapText="1"/>
    </xf>
    <xf numFmtId="177" fontId="64" fillId="0" borderId="3" xfId="250" applyNumberFormat="1" applyFont="1" applyFill="1" applyBorder="1" applyAlignment="1">
      <alignment horizontal="center" vertical="center" wrapText="1"/>
    </xf>
    <xf numFmtId="177" fontId="64" fillId="0" borderId="15" xfId="250" applyNumberFormat="1" applyFont="1" applyFill="1" applyBorder="1" applyAlignment="1">
      <alignment horizontal="center" vertical="center" wrapText="1"/>
    </xf>
    <xf numFmtId="176" fontId="64" fillId="0" borderId="17" xfId="0" applyNumberFormat="1" applyFont="1" applyFill="1" applyBorder="1" applyAlignment="1">
      <alignment horizontal="center" vertical="center" wrapText="1"/>
    </xf>
    <xf numFmtId="172" fontId="64" fillId="0" borderId="3" xfId="0" applyNumberFormat="1" applyFont="1" applyFill="1" applyBorder="1" applyAlignment="1">
      <alignment vertical="top" wrapText="1"/>
    </xf>
    <xf numFmtId="172" fontId="64" fillId="0" borderId="3" xfId="0" applyNumberFormat="1" applyFont="1" applyFill="1" applyBorder="1" applyAlignment="1">
      <alignment horizontal="right" vertical="top" wrapText="1"/>
    </xf>
    <xf numFmtId="0" fontId="63" fillId="0" borderId="0" xfId="0" applyFont="1" applyFill="1" applyBorder="1" applyAlignment="1">
      <alignment horizontal="right" vertical="center"/>
    </xf>
    <xf numFmtId="177" fontId="64" fillId="0" borderId="0" xfId="0" applyNumberFormat="1" applyFont="1" applyFill="1" applyBorder="1" applyAlignment="1">
      <alignment horizontal="center" vertical="center" wrapText="1"/>
    </xf>
    <xf numFmtId="172" fontId="72" fillId="0" borderId="0" xfId="0" applyNumberFormat="1" applyFont="1" applyFill="1" applyBorder="1" applyAlignment="1">
      <alignment horizontal="center" vertical="center" wrapText="1"/>
    </xf>
    <xf numFmtId="176" fontId="64" fillId="0" borderId="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176" fontId="88" fillId="0" borderId="3" xfId="0" applyNumberFormat="1" applyFont="1" applyFill="1" applyBorder="1" applyAlignment="1">
      <alignment horizontal="center" vertical="center" wrapText="1"/>
    </xf>
    <xf numFmtId="172" fontId="88" fillId="0" borderId="3" xfId="0" applyNumberFormat="1" applyFont="1" applyFill="1" applyBorder="1" applyAlignment="1">
      <alignment horizontal="center" vertical="center" wrapText="1"/>
    </xf>
    <xf numFmtId="177" fontId="88" fillId="0" borderId="3" xfId="0" applyNumberFormat="1" applyFont="1" applyFill="1" applyBorder="1" applyAlignment="1">
      <alignment horizontal="center" vertical="center" wrapText="1"/>
    </xf>
    <xf numFmtId="0" fontId="67" fillId="29" borderId="0" xfId="0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67" fillId="29" borderId="0" xfId="0" applyFont="1" applyFill="1" applyBorder="1" applyAlignment="1">
      <alignment horizontal="left" vertical="center" wrapText="1"/>
    </xf>
    <xf numFmtId="0" fontId="6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7" fillId="0" borderId="3" xfId="0" applyFont="1" applyFill="1" applyBorder="1" applyAlignment="1">
      <alignment horizontal="center" vertical="center"/>
    </xf>
    <xf numFmtId="169" fontId="64" fillId="29" borderId="0" xfId="250" quotePrefix="1" applyNumberFormat="1" applyFont="1" applyFill="1" applyBorder="1" applyAlignment="1">
      <alignment horizontal="center" vertical="center" wrapText="1"/>
    </xf>
    <xf numFmtId="0" fontId="64" fillId="29" borderId="17" xfId="0" applyFont="1" applyFill="1" applyBorder="1" applyAlignment="1">
      <alignment horizontal="left" vertical="center" wrapText="1"/>
    </xf>
    <xf numFmtId="0" fontId="64" fillId="29" borderId="16" xfId="0" applyFont="1" applyFill="1" applyBorder="1" applyAlignment="1">
      <alignment horizontal="left" vertical="center" wrapText="1"/>
    </xf>
    <xf numFmtId="3" fontId="64" fillId="29" borderId="17" xfId="0" applyNumberFormat="1" applyFont="1" applyFill="1" applyBorder="1" applyAlignment="1">
      <alignment horizontal="left" vertical="center" wrapText="1"/>
    </xf>
    <xf numFmtId="0" fontId="67" fillId="0" borderId="3" xfId="0" applyFont="1" applyFill="1" applyBorder="1" applyAlignment="1">
      <alignment horizontal="center" vertical="center" wrapText="1"/>
    </xf>
    <xf numFmtId="0" fontId="64" fillId="29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4" fillId="29" borderId="0" xfId="0" applyFont="1" applyFill="1" applyBorder="1" applyAlignment="1">
      <alignment horizontal="center" vertical="center"/>
    </xf>
    <xf numFmtId="0" fontId="64" fillId="29" borderId="17" xfId="0" applyFont="1" applyFill="1" applyBorder="1" applyAlignment="1">
      <alignment horizontal="left" vertical="center" wrapText="1" indent="3"/>
    </xf>
    <xf numFmtId="0" fontId="64" fillId="29" borderId="16" xfId="0" applyFont="1" applyFill="1" applyBorder="1" applyAlignment="1">
      <alignment horizontal="left" vertical="center" wrapText="1" indent="3"/>
    </xf>
    <xf numFmtId="0" fontId="64" fillId="0" borderId="3" xfId="0" applyFont="1" applyFill="1" applyBorder="1" applyAlignment="1">
      <alignment horizontal="center" vertical="center"/>
    </xf>
    <xf numFmtId="0" fontId="67" fillId="0" borderId="3" xfId="245" applyFont="1" applyFill="1" applyBorder="1" applyAlignment="1">
      <alignment horizontal="center" vertical="center"/>
    </xf>
    <xf numFmtId="0" fontId="4" fillId="29" borderId="0" xfId="0" applyFont="1" applyFill="1" applyBorder="1" applyAlignment="1" applyProtection="1">
      <alignment horizontal="center" vertical="center"/>
      <protection locked="0"/>
    </xf>
    <xf numFmtId="0" fontId="4" fillId="29" borderId="17" xfId="0" applyFont="1" applyFill="1" applyBorder="1" applyAlignment="1">
      <alignment horizontal="left" vertical="center" wrapText="1"/>
    </xf>
    <xf numFmtId="0" fontId="5" fillId="29" borderId="0" xfId="0" applyFont="1" applyFill="1" applyBorder="1" applyAlignment="1">
      <alignment vertical="center"/>
    </xf>
    <xf numFmtId="0" fontId="74" fillId="0" borderId="0" xfId="0" applyFont="1" applyAlignment="1">
      <alignment vertical="center"/>
    </xf>
    <xf numFmtId="0" fontId="5" fillId="29" borderId="0" xfId="0" applyFont="1" applyFill="1" applyBorder="1" applyAlignment="1">
      <alignment horizontal="left" vertical="center" wrapText="1"/>
    </xf>
    <xf numFmtId="0" fontId="4" fillId="29" borderId="16" xfId="0" applyFont="1" applyFill="1" applyBorder="1" applyAlignment="1">
      <alignment horizontal="left" vertical="center" wrapText="1"/>
    </xf>
    <xf numFmtId="3" fontId="4" fillId="29" borderId="17" xfId="0" applyNumberFormat="1" applyFont="1" applyFill="1" applyBorder="1" applyAlignment="1">
      <alignment horizontal="left" vertical="center" wrapText="1"/>
    </xf>
    <xf numFmtId="0" fontId="4" fillId="29" borderId="18" xfId="0" applyFont="1" applyFill="1" applyBorder="1" applyAlignment="1">
      <alignment horizontal="left" vertical="center" wrapText="1"/>
    </xf>
    <xf numFmtId="0" fontId="7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9" fontId="64" fillId="29" borderId="0" xfId="250" applyNumberFormat="1" applyFont="1" applyFill="1" applyBorder="1" applyAlignment="1">
      <alignment horizontal="center" vertical="center" wrapText="1"/>
    </xf>
    <xf numFmtId="0" fontId="64" fillId="0" borderId="3" xfId="0" applyFont="1" applyFill="1" applyBorder="1" applyAlignment="1">
      <alignment horizontal="center" vertical="center" wrapText="1"/>
    </xf>
    <xf numFmtId="0" fontId="67" fillId="30" borderId="3" xfId="0" applyFont="1" applyFill="1" applyBorder="1" applyAlignment="1">
      <alignment horizontal="center" vertical="center" wrapText="1"/>
    </xf>
    <xf numFmtId="0" fontId="64" fillId="29" borderId="18" xfId="0" applyFont="1" applyFill="1" applyBorder="1" applyAlignment="1">
      <alignment horizontal="left" vertical="center" wrapText="1"/>
    </xf>
    <xf numFmtId="0" fontId="74" fillId="0" borderId="0" xfId="0" applyFont="1" applyAlignment="1">
      <alignment horizontal="center"/>
    </xf>
    <xf numFmtId="172" fontId="64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" xfId="291" builtinId="5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dmin/OneDrive/2020/&#1047;&#1042;&#1030;&#1058;&#1048;/&#1047;&#1042;&#1030;&#1058;&#1048;_2020/&#1056;&#1054;&#1047;&#1055;&#1054;&#1044;&#1030;&#1051;/&#1057;&#1086;&#1073;&#1110;&#1074;&#1072;&#1088;&#1090;&#1110;&#1089;&#1090;&#1100;_2020_&#1040;&#1050;&#1058;&#1059;&#1040;&#1051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dmin/OneDrive/2020/@&#1060;&#1048;&#1053;&#1055;&#1051;&#1040;&#1053;/&#1072;&#1082;&#1090;&#1091;&#1072;&#1083;&#1080;&#1079;&#1072;&#1094;&#1110;&#1103;%20&#1087;&#1083;&#1072;&#1085;&#1072;%20&#1085;&#1072;%202020/2019.08.21_&#1060;&#1048;&#1053;%20&#1055;&#1051;&#1040;&#1053;%202020%20&#1055;&#1088;&#1086;&#1077;&#1082;&#1090;%20(R+)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dmin/OneDrive/2020/&#1047;&#1042;&#1030;&#1058;&#1048;/&#1047;&#1042;&#1030;&#1058;&#1048;_2020/&#1056;&#1054;&#1047;&#1055;&#1054;&#1044;&#1030;&#1051;/&#1056;&#1054;&#1047;&#1055;&#1054;&#1044;&#1030;&#1051;_3&#1084;&#1110;&#1089;_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атегія (2)"/>
      <sheetName val="Стратегія"/>
      <sheetName val="12 місяців"/>
      <sheetName val="12 (ЦВВ)"/>
      <sheetName val="12"/>
      <sheetName val="11 місяців"/>
      <sheetName val="11 (ЦВВ)"/>
      <sheetName val="11"/>
      <sheetName val="10 місяців"/>
      <sheetName val="10 (ЦВВ)"/>
      <sheetName val="10"/>
      <sheetName val="9 місяців"/>
      <sheetName val="9 (ЦВВ)"/>
      <sheetName val="9"/>
      <sheetName val="8 місяців"/>
      <sheetName val="8 (ЦВВ)"/>
      <sheetName val="8"/>
      <sheetName val="7 місяців"/>
      <sheetName val="7 (ЦВВ)"/>
      <sheetName val="7"/>
      <sheetName val="6 місяців разница"/>
      <sheetName val="6 місяців"/>
      <sheetName val="6 (ЦВВ)"/>
      <sheetName val="6"/>
      <sheetName val="5 місяців"/>
      <sheetName val="5 (ЦВВ)"/>
      <sheetName val="5"/>
      <sheetName val="4 місяця"/>
      <sheetName val="4 (ЦВВ)"/>
      <sheetName val="4"/>
      <sheetName val="3 місяця"/>
      <sheetName val="3 (ЦВВ)"/>
      <sheetName val="3"/>
      <sheetName val="2 місяця"/>
      <sheetName val="2 (ЦВВ)"/>
      <sheetName val="2"/>
      <sheetName val="1 (ЦВВ)"/>
      <sheetName val="1"/>
      <sheetName val="табл"/>
      <sheetName val="944розпод"/>
    </sheetNames>
    <sheetDataSet>
      <sheetData sheetId="0"/>
      <sheetData sheetId="1"/>
      <sheetData sheetId="2"/>
      <sheetData sheetId="3"/>
      <sheetData sheetId="4">
        <row r="13">
          <cell r="C13" t="e">
            <v>#DIV/0!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3">
          <cell r="N43" t="e">
            <v>#DIV/0!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6">
          <cell r="Q6">
            <v>271303315.13999999</v>
          </cell>
        </row>
        <row r="14">
          <cell r="Q14">
            <v>192887855.35999995</v>
          </cell>
        </row>
        <row r="16">
          <cell r="Q16">
            <v>10719427.029999999</v>
          </cell>
        </row>
        <row r="17">
          <cell r="Q17">
            <v>9900738.1700000018</v>
          </cell>
        </row>
        <row r="18">
          <cell r="Q18">
            <v>2118574.13</v>
          </cell>
        </row>
        <row r="33">
          <cell r="Q33">
            <v>5379907.1500000004</v>
          </cell>
        </row>
        <row r="42">
          <cell r="Q42">
            <v>10687158.23</v>
          </cell>
        </row>
        <row r="43">
          <cell r="Q43">
            <v>231693660.06999999</v>
          </cell>
        </row>
        <row r="54">
          <cell r="Q54">
            <v>74317.17</v>
          </cell>
        </row>
        <row r="55">
          <cell r="Q55">
            <v>299815.45999999996</v>
          </cell>
          <cell r="R55">
            <v>232322.70999999996</v>
          </cell>
          <cell r="S55">
            <v>67492.75</v>
          </cell>
        </row>
        <row r="58">
          <cell r="Q58">
            <v>0</v>
          </cell>
        </row>
        <row r="59">
          <cell r="Q59">
            <v>141721.20000000001</v>
          </cell>
        </row>
        <row r="62">
          <cell r="Q62">
            <v>75517.850000000006</v>
          </cell>
        </row>
        <row r="63">
          <cell r="Q63">
            <v>73758.12</v>
          </cell>
        </row>
        <row r="66">
          <cell r="Q66">
            <v>2494761.3800000004</v>
          </cell>
        </row>
        <row r="67">
          <cell r="Q67">
            <v>4010552.43</v>
          </cell>
        </row>
        <row r="70">
          <cell r="Q70">
            <v>68187.739999999991</v>
          </cell>
        </row>
        <row r="71">
          <cell r="Q71">
            <v>0</v>
          </cell>
        </row>
        <row r="74">
          <cell r="Q74">
            <v>97524.62999999999</v>
          </cell>
        </row>
        <row r="75">
          <cell r="Q75">
            <v>156591.88</v>
          </cell>
        </row>
        <row r="78">
          <cell r="Q78">
            <v>3810985.0300000003</v>
          </cell>
        </row>
        <row r="79">
          <cell r="Q79">
            <v>142464.27999999991</v>
          </cell>
        </row>
        <row r="82">
          <cell r="Q82">
            <v>77441.929999999993</v>
          </cell>
        </row>
        <row r="83">
          <cell r="Q83">
            <v>1173830.25</v>
          </cell>
        </row>
        <row r="84">
          <cell r="Q84">
            <v>32199.7</v>
          </cell>
        </row>
        <row r="85">
          <cell r="Q85">
            <v>23550.080000000002</v>
          </cell>
        </row>
        <row r="86">
          <cell r="Q86">
            <v>215107.5</v>
          </cell>
        </row>
        <row r="87">
          <cell r="Q87">
            <v>24817689.259999998</v>
          </cell>
        </row>
        <row r="88">
          <cell r="Q88">
            <v>222945.7</v>
          </cell>
        </row>
        <row r="89">
          <cell r="Q89">
            <v>0</v>
          </cell>
        </row>
        <row r="90">
          <cell r="Q90">
            <v>0</v>
          </cell>
        </row>
        <row r="92">
          <cell r="Q92">
            <v>0</v>
          </cell>
        </row>
        <row r="94">
          <cell r="Q94">
            <v>0</v>
          </cell>
        </row>
        <row r="95">
          <cell r="Q95">
            <v>0</v>
          </cell>
        </row>
        <row r="96">
          <cell r="Q96">
            <v>0</v>
          </cell>
        </row>
        <row r="97">
          <cell r="Q97">
            <v>0</v>
          </cell>
        </row>
        <row r="98">
          <cell r="Q98">
            <v>0</v>
          </cell>
        </row>
        <row r="99">
          <cell r="Q99">
            <v>3225.12</v>
          </cell>
        </row>
        <row r="100">
          <cell r="Q100">
            <v>0</v>
          </cell>
        </row>
        <row r="101">
          <cell r="Q101">
            <v>0</v>
          </cell>
        </row>
        <row r="102">
          <cell r="Q102">
            <v>0</v>
          </cell>
        </row>
        <row r="103">
          <cell r="Q103">
            <v>5894167.5899999999</v>
          </cell>
        </row>
        <row r="104">
          <cell r="Q104">
            <v>11303490.029999999</v>
          </cell>
        </row>
      </sheetData>
      <sheetData sheetId="31">
        <row r="22">
          <cell r="F22">
            <v>328973.84000000003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>
        <row r="18">
          <cell r="C18">
            <v>34610.854524000002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із"/>
      <sheetName val="Лист1"/>
      <sheetName val="Аналіз2"/>
      <sheetName val="Аналіз3"/>
      <sheetName val="фін план"/>
      <sheetName val="финЕВ"/>
      <sheetName val="КПВС (35 мес) 02.07.19 розрах"/>
      <sheetName val="Просчет налога на прибыль"/>
      <sheetName val="налоги"/>
      <sheetName val="свод"/>
      <sheetName val="допУслуги"/>
      <sheetName val="тарифиЦВВ"/>
      <sheetName val="Вода_т"/>
      <sheetName val="Канализ_т"/>
      <sheetName val="рализТехвода"/>
      <sheetName val="Шахтнвода"/>
      <sheetName val="ремонт шахтн води"/>
      <sheetName val="Хлор разбивка"/>
      <sheetName val="Баланс ЦВ"/>
      <sheetName val="баланс ЦК"/>
      <sheetName val="РЕМОНТ для тарифа"/>
      <sheetName val="Обсяги 2019 Доходи"/>
      <sheetName val="титул свод"/>
      <sheetName val=" Аморт"/>
      <sheetName val="91 т"/>
      <sheetName val="92 т"/>
      <sheetName val="93 т"/>
      <sheetName val="94 т"/>
      <sheetName val="949 не в тарифі"/>
      <sheetName val="944резерв сомнитдолгов"/>
      <sheetName val="95 т"/>
      <sheetName val="финЕВ3"/>
      <sheetName val="977"/>
      <sheetName val="графік"/>
      <sheetName val="енергоефективність"/>
      <sheetName val="для ожидаемого"/>
      <sheetName val="для ожидаемого3"/>
      <sheetName val="Аренда"/>
      <sheetName val="червень19"/>
      <sheetName val="общий 06.19Аренда"/>
      <sheetName val="элементы"/>
      <sheetName val="ф столовая"/>
      <sheetName val="ф02столовая"/>
      <sheetName val="ф терем"/>
      <sheetName val="ф02терем"/>
      <sheetName val="свод (укрупн)"/>
      <sheetName val="мб"/>
      <sheetName val="еленДНС"/>
      <sheetName val="еленЧасиФонтани"/>
      <sheetName val="сравнение ІТНВПВ (2)"/>
      <sheetName val="сравнение ІТНВПВ (3)"/>
      <sheetName val="послугиз постачання тех води"/>
      <sheetName val="вода свод"/>
      <sheetName val="ЭЛ ЭН"/>
      <sheetName val="вигрузкаелен"/>
      <sheetName val="ф елен"/>
      <sheetName val="ТВ з 01.07"/>
      <sheetName val="ШВ общ з 01.07"/>
      <sheetName val="Шахтозакр з 01.07"/>
      <sheetName val="ШВ інші з 01.07"/>
      <sheetName val=" Хлор СА 2020"/>
      <sheetName val="ТРП 2020  (2)"/>
      <sheetName val="Перекачка стоков 2020"/>
      <sheetName val="спецводокорист розподіл"/>
      <sheetName val="Страхування 2020"/>
      <sheetName val="Страхування Оренд майна 20"/>
      <sheetName val="Внесок НКРЕКП 2020"/>
      <sheetName val="Услуги Банка 2020"/>
      <sheetName val="Спецхарчування 2020"/>
      <sheetName val="%"/>
      <sheetName val="Связь 2020"/>
      <sheetName val="Интернет 2020"/>
    </sheetNames>
    <sheetDataSet>
      <sheetData sheetId="0"/>
      <sheetData sheetId="1"/>
      <sheetData sheetId="2"/>
      <sheetData sheetId="3"/>
      <sheetData sheetId="4">
        <row r="38">
          <cell r="O38">
            <v>13066</v>
          </cell>
        </row>
        <row r="39">
          <cell r="O39">
            <v>230.20000000000002</v>
          </cell>
        </row>
        <row r="40">
          <cell r="O40">
            <v>11453.1</v>
          </cell>
        </row>
        <row r="41">
          <cell r="O41">
            <v>13899.59200000005</v>
          </cell>
        </row>
        <row r="45">
          <cell r="O45">
            <v>17372.099999999999</v>
          </cell>
        </row>
        <row r="46">
          <cell r="O46">
            <v>3441.7999999999997</v>
          </cell>
        </row>
        <row r="47">
          <cell r="O47">
            <v>413.8</v>
          </cell>
        </row>
        <row r="48">
          <cell r="O48">
            <v>-444.50799999994842</v>
          </cell>
        </row>
        <row r="49">
          <cell r="O49">
            <v>80.011439999990714</v>
          </cell>
        </row>
        <row r="53">
          <cell r="O53">
            <v>-364.4965599999577</v>
          </cell>
        </row>
        <row r="88">
          <cell r="O88">
            <v>-0.10444969666171496</v>
          </cell>
        </row>
        <row r="90">
          <cell r="O90">
            <v>685041.89999999991</v>
          </cell>
        </row>
        <row r="91">
          <cell r="O91">
            <v>405515.89999999997</v>
          </cell>
        </row>
        <row r="93">
          <cell r="O93">
            <v>583342</v>
          </cell>
        </row>
        <row r="94">
          <cell r="O94">
            <v>177826.09999999998</v>
          </cell>
        </row>
        <row r="95">
          <cell r="O95">
            <v>258203</v>
          </cell>
        </row>
        <row r="97">
          <cell r="O97">
            <v>943244.89999999991</v>
          </cell>
        </row>
        <row r="100">
          <cell r="O100">
            <v>556949.50795999996</v>
          </cell>
        </row>
        <row r="103">
          <cell r="O103">
            <v>422061.95196930628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"/>
      <sheetName val="1"/>
      <sheetName val="911"/>
      <sheetName val="912"/>
      <sheetName val="921"/>
      <sheetName val="931"/>
      <sheetName val="931.1"/>
      <sheetName val="Расп рах 236"/>
      <sheetName val="94"/>
      <sheetName val="ком услуги арендаторов"/>
      <sheetName val="Проч опер к ф№2"/>
      <sheetName val="944 1 кв"/>
      <sheetName val="944 червень"/>
      <sheetName val="944 вересень"/>
      <sheetName val="944 грудень"/>
    </sheetNames>
    <sheetDataSet>
      <sheetData sheetId="0"/>
      <sheetData sheetId="1"/>
      <sheetData sheetId="2">
        <row r="6">
          <cell r="DK6">
            <v>83264450.960000008</v>
          </cell>
        </row>
        <row r="9">
          <cell r="DK9">
            <v>18212404.510000002</v>
          </cell>
        </row>
        <row r="10">
          <cell r="DK10">
            <v>60275290.460000001</v>
          </cell>
        </row>
        <row r="11">
          <cell r="DK11">
            <v>45953402.190000005</v>
          </cell>
        </row>
        <row r="12">
          <cell r="DK12">
            <v>2045550.03</v>
          </cell>
        </row>
        <row r="13">
          <cell r="DK13">
            <v>3877037.96</v>
          </cell>
        </row>
        <row r="14">
          <cell r="DK14">
            <v>3086332.73</v>
          </cell>
        </row>
        <row r="15">
          <cell r="DK15">
            <v>2624620.4600000004</v>
          </cell>
        </row>
        <row r="20">
          <cell r="DK20">
            <v>50804.76</v>
          </cell>
        </row>
        <row r="26">
          <cell r="DK26">
            <v>0</v>
          </cell>
        </row>
        <row r="33">
          <cell r="DK33">
            <v>24621545.48</v>
          </cell>
        </row>
        <row r="34">
          <cell r="DK34">
            <v>39158657.419999987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V483"/>
  <sheetViews>
    <sheetView tabSelected="1" topLeftCell="A13" zoomScaleNormal="100" zoomScalePageLayoutView="82" workbookViewId="0">
      <selection activeCell="C32" sqref="C32"/>
    </sheetView>
  </sheetViews>
  <sheetFormatPr defaultRowHeight="18.75" outlineLevelRow="1"/>
  <cols>
    <col min="1" max="1" width="74" style="1" customWidth="1"/>
    <col min="2" max="2" width="10.28515625" style="2" customWidth="1"/>
    <col min="3" max="4" width="13" style="2" customWidth="1"/>
    <col min="5" max="5" width="12.42578125" style="272" bestFit="1" customWidth="1"/>
    <col min="6" max="6" width="12.85546875" style="2" customWidth="1"/>
    <col min="7" max="7" width="13" style="2" customWidth="1"/>
    <col min="8" max="8" width="12.42578125" style="2" customWidth="1"/>
    <col min="9" max="9" width="11.140625" style="1" hidden="1" customWidth="1"/>
    <col min="10" max="10" width="9.140625" style="1" hidden="1" customWidth="1"/>
    <col min="11" max="11" width="9.7109375" style="1" hidden="1" customWidth="1"/>
    <col min="12" max="12" width="9.85546875" style="1" hidden="1" customWidth="1"/>
    <col min="13" max="13" width="10.140625" style="1" hidden="1" customWidth="1"/>
    <col min="14" max="14" width="6.7109375" style="1" hidden="1" customWidth="1"/>
    <col min="15" max="15" width="9.140625" style="1" hidden="1" customWidth="1"/>
    <col min="16" max="16" width="12.28515625" style="1" hidden="1" customWidth="1"/>
    <col min="17" max="17" width="11" style="1" hidden="1" customWidth="1"/>
    <col min="18" max="18" width="9.140625" style="1"/>
    <col min="19" max="19" width="11" style="1" bestFit="1" customWidth="1"/>
    <col min="20" max="21" width="9.140625" style="1"/>
    <col min="22" max="22" width="10.5703125" style="1" bestFit="1" customWidth="1"/>
    <col min="23" max="23" width="11.7109375" style="1" bestFit="1" customWidth="1"/>
    <col min="24" max="16384" width="9.140625" style="1"/>
  </cols>
  <sheetData>
    <row r="1" spans="1:9" s="4" customFormat="1" ht="18.75" customHeight="1">
      <c r="B1" s="36"/>
      <c r="C1" s="289"/>
      <c r="D1" s="289"/>
      <c r="E1" s="290"/>
      <c r="F1" s="38"/>
      <c r="G1" s="38"/>
      <c r="H1" s="38"/>
      <c r="I1" s="39"/>
    </row>
    <row r="2" spans="1:9" s="4" customFormat="1" ht="11.25" customHeight="1">
      <c r="A2" s="40"/>
      <c r="B2" s="37"/>
      <c r="C2" s="291"/>
      <c r="D2" s="291"/>
      <c r="E2" s="290"/>
      <c r="F2" s="290"/>
      <c r="G2" s="290"/>
      <c r="H2" s="290"/>
      <c r="I2" s="39"/>
    </row>
    <row r="3" spans="1:9" s="4" customFormat="1" ht="6.75" customHeight="1">
      <c r="A3" s="37"/>
      <c r="B3" s="37"/>
      <c r="C3" s="290"/>
      <c r="D3" s="290"/>
      <c r="E3" s="290"/>
      <c r="F3" s="290"/>
      <c r="G3" s="290"/>
      <c r="H3" s="290"/>
      <c r="I3" s="39"/>
    </row>
    <row r="4" spans="1:9" s="4" customFormat="1" ht="18.75" customHeight="1">
      <c r="A4" s="37"/>
      <c r="B4" s="37"/>
      <c r="C4" s="290"/>
      <c r="D4" s="290"/>
      <c r="E4" s="290"/>
      <c r="F4" s="290"/>
      <c r="G4" s="290"/>
      <c r="H4" s="290"/>
      <c r="I4" s="39"/>
    </row>
    <row r="5" spans="1:9" s="4" customFormat="1" ht="9.6" customHeight="1">
      <c r="B5" s="41"/>
      <c r="C5" s="290"/>
      <c r="D5" s="290"/>
      <c r="E5" s="290"/>
      <c r="F5" s="290"/>
      <c r="G5" s="290"/>
      <c r="H5" s="290"/>
    </row>
    <row r="6" spans="1:9" ht="12" customHeight="1">
      <c r="A6" s="31"/>
      <c r="B6" s="42"/>
      <c r="C6" s="129"/>
      <c r="D6" s="129"/>
      <c r="E6" s="129"/>
      <c r="F6" s="81"/>
      <c r="G6" s="81"/>
      <c r="H6" s="81"/>
    </row>
    <row r="7" spans="1:9" s="4" customFormat="1" ht="20.100000000000001" customHeight="1">
      <c r="A7" s="43"/>
      <c r="B7" s="296"/>
      <c r="C7" s="296"/>
      <c r="D7" s="296"/>
      <c r="E7" s="296"/>
      <c r="F7" s="44"/>
      <c r="G7" s="45"/>
      <c r="H7" s="18" t="s">
        <v>48</v>
      </c>
    </row>
    <row r="8" spans="1:9" s="4" customFormat="1" ht="20.100000000000001" customHeight="1">
      <c r="A8" s="46" t="s">
        <v>9</v>
      </c>
      <c r="B8" s="300" t="s">
        <v>157</v>
      </c>
      <c r="C8" s="300"/>
      <c r="D8" s="300"/>
      <c r="E8" s="300"/>
      <c r="F8" s="47"/>
      <c r="G8" s="32" t="s">
        <v>217</v>
      </c>
      <c r="H8" s="251"/>
    </row>
    <row r="9" spans="1:9" s="4" customFormat="1" ht="20.100000000000001" customHeight="1">
      <c r="A9" s="43" t="s">
        <v>10</v>
      </c>
      <c r="B9" s="300" t="s">
        <v>156</v>
      </c>
      <c r="C9" s="300"/>
      <c r="D9" s="300"/>
      <c r="E9" s="300"/>
      <c r="F9" s="44"/>
      <c r="G9" s="32" t="s">
        <v>159</v>
      </c>
      <c r="H9" s="34"/>
    </row>
    <row r="10" spans="1:9" s="4" customFormat="1" ht="21" customHeight="1">
      <c r="A10" s="43" t="s">
        <v>15</v>
      </c>
      <c r="B10" s="300" t="s">
        <v>167</v>
      </c>
      <c r="C10" s="300"/>
      <c r="D10" s="300"/>
      <c r="E10" s="300"/>
      <c r="F10" s="44"/>
      <c r="G10" s="32" t="s">
        <v>198</v>
      </c>
      <c r="H10" s="34"/>
    </row>
    <row r="11" spans="1:9" s="4" customFormat="1" ht="35.450000000000003" customHeight="1">
      <c r="A11" s="46" t="s">
        <v>184</v>
      </c>
      <c r="B11" s="296" t="s">
        <v>210</v>
      </c>
      <c r="C11" s="296"/>
      <c r="D11" s="296"/>
      <c r="E11" s="296"/>
      <c r="F11" s="297"/>
      <c r="G11" s="32" t="s">
        <v>5</v>
      </c>
      <c r="H11" s="34"/>
    </row>
    <row r="12" spans="1:9" s="4" customFormat="1" ht="20.100000000000001" customHeight="1">
      <c r="A12" s="46" t="s">
        <v>12</v>
      </c>
      <c r="B12" s="296" t="s">
        <v>150</v>
      </c>
      <c r="C12" s="296"/>
      <c r="D12" s="296"/>
      <c r="E12" s="296"/>
      <c r="F12" s="47"/>
      <c r="G12" s="32" t="s">
        <v>4</v>
      </c>
      <c r="H12" s="34"/>
    </row>
    <row r="13" spans="1:9" s="4" customFormat="1" ht="21.6" customHeight="1">
      <c r="A13" s="46" t="s">
        <v>11</v>
      </c>
      <c r="B13" s="296" t="s">
        <v>151</v>
      </c>
      <c r="C13" s="296"/>
      <c r="D13" s="296"/>
      <c r="E13" s="296"/>
      <c r="F13" s="297"/>
      <c r="G13" s="33" t="s">
        <v>161</v>
      </c>
      <c r="H13" s="34"/>
    </row>
    <row r="14" spans="1:9" s="4" customFormat="1" ht="15.75">
      <c r="A14" s="46" t="s">
        <v>162</v>
      </c>
      <c r="B14" s="48"/>
      <c r="C14" s="123"/>
      <c r="D14" s="123"/>
      <c r="E14" s="303" t="s">
        <v>37</v>
      </c>
      <c r="F14" s="303"/>
      <c r="G14" s="304"/>
      <c r="H14" s="35" t="s">
        <v>149</v>
      </c>
    </row>
    <row r="15" spans="1:9" s="4" customFormat="1" ht="15.75">
      <c r="A15" s="46" t="s">
        <v>16</v>
      </c>
      <c r="B15" s="296" t="s">
        <v>155</v>
      </c>
      <c r="C15" s="296"/>
      <c r="D15" s="296"/>
      <c r="E15" s="303" t="s">
        <v>38</v>
      </c>
      <c r="F15" s="303"/>
      <c r="G15" s="304"/>
      <c r="H15" s="35" t="s">
        <v>148</v>
      </c>
    </row>
    <row r="16" spans="1:9" s="4" customFormat="1" ht="20.100000000000001" customHeight="1">
      <c r="A16" s="46" t="s">
        <v>29</v>
      </c>
      <c r="B16" s="298" t="s">
        <v>216</v>
      </c>
      <c r="C16" s="296"/>
      <c r="D16" s="296"/>
      <c r="E16" s="296"/>
      <c r="F16" s="49"/>
      <c r="G16" s="49"/>
      <c r="H16" s="47"/>
    </row>
    <row r="17" spans="1:14" s="4" customFormat="1" ht="15.75">
      <c r="A17" s="43" t="s">
        <v>6</v>
      </c>
      <c r="B17" s="296" t="s">
        <v>152</v>
      </c>
      <c r="C17" s="296"/>
      <c r="D17" s="296"/>
      <c r="E17" s="296"/>
      <c r="F17" s="296"/>
      <c r="G17" s="296"/>
      <c r="H17" s="297"/>
    </row>
    <row r="18" spans="1:14" s="4" customFormat="1" ht="20.100000000000001" customHeight="1">
      <c r="A18" s="46" t="s">
        <v>7</v>
      </c>
      <c r="B18" s="296" t="s">
        <v>153</v>
      </c>
      <c r="C18" s="296"/>
      <c r="D18" s="296"/>
      <c r="E18" s="296"/>
      <c r="F18" s="59"/>
      <c r="G18" s="49"/>
      <c r="H18" s="47"/>
    </row>
    <row r="19" spans="1:14" s="4" customFormat="1" ht="20.100000000000001" customHeight="1">
      <c r="A19" s="43" t="s">
        <v>8</v>
      </c>
      <c r="B19" s="296" t="s">
        <v>154</v>
      </c>
      <c r="C19" s="296"/>
      <c r="D19" s="296"/>
      <c r="E19" s="296"/>
      <c r="F19" s="48"/>
      <c r="G19" s="48"/>
      <c r="H19" s="44"/>
    </row>
    <row r="20" spans="1:14" ht="14.25" customHeight="1">
      <c r="A20" s="50"/>
      <c r="B20" s="31"/>
      <c r="C20" s="1"/>
      <c r="D20" s="1"/>
      <c r="E20" s="1"/>
      <c r="F20" s="31"/>
      <c r="G20" s="31"/>
      <c r="H20" s="31"/>
    </row>
    <row r="21" spans="1:14" ht="19.5" customHeight="1">
      <c r="A21" s="302" t="s">
        <v>46</v>
      </c>
      <c r="B21" s="302"/>
      <c r="C21" s="302"/>
      <c r="D21" s="302"/>
      <c r="E21" s="302"/>
      <c r="F21" s="302"/>
      <c r="G21" s="302"/>
      <c r="H21" s="302"/>
    </row>
    <row r="22" spans="1:14">
      <c r="A22" s="307" t="s">
        <v>147</v>
      </c>
      <c r="B22" s="307"/>
      <c r="C22" s="307"/>
      <c r="D22" s="307"/>
      <c r="E22" s="307"/>
      <c r="F22" s="307"/>
      <c r="G22" s="307"/>
      <c r="H22" s="307"/>
    </row>
    <row r="23" spans="1:14">
      <c r="A23" s="302" t="s">
        <v>221</v>
      </c>
      <c r="B23" s="302"/>
      <c r="C23" s="302"/>
      <c r="D23" s="302"/>
      <c r="E23" s="302"/>
      <c r="F23" s="302"/>
      <c r="G23" s="302"/>
      <c r="H23" s="302"/>
    </row>
    <row r="24" spans="1:14">
      <c r="A24" s="301"/>
      <c r="B24" s="301"/>
      <c r="C24" s="301"/>
      <c r="D24" s="301"/>
      <c r="E24" s="301"/>
      <c r="F24" s="301"/>
      <c r="G24" s="301"/>
      <c r="H24" s="301"/>
    </row>
    <row r="25" spans="1:14" ht="9" customHeight="1">
      <c r="A25" s="2"/>
    </row>
    <row r="26" spans="1:14">
      <c r="A26" s="301" t="s">
        <v>40</v>
      </c>
      <c r="B26" s="301"/>
      <c r="C26" s="301"/>
      <c r="D26" s="301"/>
      <c r="E26" s="301"/>
      <c r="F26" s="301"/>
      <c r="G26" s="301"/>
      <c r="H26" s="301"/>
    </row>
    <row r="27" spans="1:14" ht="12" customHeight="1">
      <c r="B27" s="112"/>
      <c r="C27" s="112"/>
      <c r="D27" s="112"/>
      <c r="E27" s="112"/>
      <c r="F27" s="112"/>
      <c r="G27" s="112"/>
      <c r="H27" s="112"/>
    </row>
    <row r="28" spans="1:14" s="4" customFormat="1" ht="30" customHeight="1">
      <c r="A28" s="294" t="s">
        <v>56</v>
      </c>
      <c r="B28" s="299" t="s">
        <v>13</v>
      </c>
      <c r="C28" s="299" t="s">
        <v>166</v>
      </c>
      <c r="D28" s="299"/>
      <c r="E28" s="306" t="s">
        <v>222</v>
      </c>
      <c r="F28" s="306"/>
      <c r="G28" s="306"/>
      <c r="H28" s="306"/>
    </row>
    <row r="29" spans="1:14" s="4" customFormat="1" ht="44.25" customHeight="1">
      <c r="A29" s="294"/>
      <c r="B29" s="299"/>
      <c r="C29" s="134" t="s">
        <v>220</v>
      </c>
      <c r="D29" s="134" t="s">
        <v>223</v>
      </c>
      <c r="E29" s="136" t="s">
        <v>49</v>
      </c>
      <c r="F29" s="136" t="s">
        <v>47</v>
      </c>
      <c r="G29" s="136" t="s">
        <v>52</v>
      </c>
      <c r="H29" s="136" t="s">
        <v>53</v>
      </c>
      <c r="K29" s="137" t="s">
        <v>175</v>
      </c>
      <c r="L29" s="138" t="s">
        <v>176</v>
      </c>
    </row>
    <row r="30" spans="1:14" s="4" customFormat="1" ht="16.149999999999999" customHeight="1">
      <c r="A30" s="130">
        <v>1</v>
      </c>
      <c r="B30" s="131">
        <v>2</v>
      </c>
      <c r="C30" s="130">
        <v>3</v>
      </c>
      <c r="D30" s="131">
        <v>4</v>
      </c>
      <c r="E30" s="271">
        <v>5</v>
      </c>
      <c r="F30" s="131">
        <v>6</v>
      </c>
      <c r="G30" s="130">
        <v>7</v>
      </c>
      <c r="H30" s="131">
        <v>8</v>
      </c>
      <c r="K30" s="121" t="s">
        <v>179</v>
      </c>
      <c r="L30" s="121" t="s">
        <v>179</v>
      </c>
      <c r="M30" s="121" t="s">
        <v>179</v>
      </c>
      <c r="N30" s="121" t="s">
        <v>180</v>
      </c>
    </row>
    <row r="31" spans="1:14" s="4" customFormat="1" ht="15.75" outlineLevel="1">
      <c r="A31" s="230" t="s">
        <v>28</v>
      </c>
      <c r="B31" s="230"/>
      <c r="C31" s="230"/>
      <c r="D31" s="230"/>
      <c r="E31" s="230"/>
      <c r="F31" s="230"/>
      <c r="G31" s="230"/>
      <c r="H31" s="230"/>
      <c r="J31" s="141" t="s">
        <v>177</v>
      </c>
      <c r="K31" s="142">
        <f>37621.275+27617.3</f>
        <v>65238.574999999997</v>
      </c>
      <c r="L31" s="142">
        <f>38729.217+25059.568</f>
        <v>63788.784999999996</v>
      </c>
      <c r="M31" s="142">
        <f>L31-K31</f>
        <v>-1449.7900000000009</v>
      </c>
      <c r="N31" s="142">
        <v>49.8</v>
      </c>
    </row>
    <row r="32" spans="1:14" s="4" customFormat="1" ht="20.100000000000001" customHeight="1" outlineLevel="1">
      <c r="A32" s="5" t="s">
        <v>137</v>
      </c>
      <c r="B32" s="6">
        <v>1000</v>
      </c>
      <c r="C32" s="120">
        <v>269547</v>
      </c>
      <c r="D32" s="120">
        <f>SUM('[36]3 місяця'!$Q$6,'[36]3 місяця'!$Q$54,'[36]3 місяця'!$Q$58,'[36]3 місяця'!$Q$62,'[36]3 місяця'!$Q$66,'[36]3 місяця'!$Q$70)/1000</f>
        <v>274016.09928000002</v>
      </c>
      <c r="E32" s="273">
        <v>362144.1</v>
      </c>
      <c r="F32" s="7">
        <f>D32</f>
        <v>274016.09928000002</v>
      </c>
      <c r="G32" s="7">
        <f>F32-E32</f>
        <v>-88128.000719999953</v>
      </c>
      <c r="H32" s="82">
        <f>F32/E32*100</f>
        <v>75.664935388979146</v>
      </c>
      <c r="I32" s="118">
        <f>F32-C32</f>
        <v>4469.099280000024</v>
      </c>
      <c r="J32" s="141" t="s">
        <v>178</v>
      </c>
      <c r="K32" s="142">
        <f>22399.661+30218.149</f>
        <v>52617.81</v>
      </c>
      <c r="L32" s="142">
        <f>19757.623+27545.972</f>
        <v>47303.595000000001</v>
      </c>
      <c r="M32" s="142">
        <f>L32-K32</f>
        <v>-5314.2149999999965</v>
      </c>
      <c r="N32" s="142">
        <v>-830.4</v>
      </c>
    </row>
    <row r="33" spans="1:22" s="4" customFormat="1" ht="20.100000000000001" customHeight="1" outlineLevel="1">
      <c r="A33" s="5" t="s">
        <v>36</v>
      </c>
      <c r="B33" s="6">
        <v>1010</v>
      </c>
      <c r="C33" s="7">
        <v>181710</v>
      </c>
      <c r="D33" s="7">
        <f>SUM('[36]3 місяця'!$Q$14,'[36]3 місяця'!$S$55,'[36]3 місяця'!$Q$63,'[36]3 місяця'!$Q$67)/1000</f>
        <v>197039.65865999996</v>
      </c>
      <c r="E33" s="109">
        <v>308596.20799999993</v>
      </c>
      <c r="F33" s="7">
        <f t="shared" ref="F33:F62" si="0">D33</f>
        <v>197039.65865999996</v>
      </c>
      <c r="G33" s="7">
        <f t="shared" ref="G33:G36" si="1">F33-E33</f>
        <v>-111556.54933999997</v>
      </c>
      <c r="H33" s="82">
        <f t="shared" ref="H33:H44" si="2">F33/E33*100</f>
        <v>63.850317519131671</v>
      </c>
      <c r="J33" s="121"/>
      <c r="K33" s="142">
        <f>SUM(K31:K32)</f>
        <v>117856.38499999999</v>
      </c>
      <c r="L33" s="142">
        <f>SUM(L31:L32)</f>
        <v>111092.38</v>
      </c>
      <c r="M33" s="142">
        <f>SUM(M31:M32)</f>
        <v>-6764.0049999999974</v>
      </c>
      <c r="N33" s="142"/>
    </row>
    <row r="34" spans="1:22" s="4" customFormat="1" ht="20.100000000000001" customHeight="1" outlineLevel="1">
      <c r="A34" s="5" t="s">
        <v>50</v>
      </c>
      <c r="B34" s="6">
        <v>1020</v>
      </c>
      <c r="C34" s="7">
        <f>C32-C33</f>
        <v>87837</v>
      </c>
      <c r="D34" s="7">
        <f>D32-D33</f>
        <v>76976.440620000067</v>
      </c>
      <c r="E34" s="109">
        <v>53547.892000000051</v>
      </c>
      <c r="F34" s="7">
        <f t="shared" si="0"/>
        <v>76976.440620000067</v>
      </c>
      <c r="G34" s="7">
        <f t="shared" si="1"/>
        <v>23428.548620000016</v>
      </c>
      <c r="H34" s="82">
        <f t="shared" si="2"/>
        <v>143.75251339492502</v>
      </c>
      <c r="J34" s="121" t="s">
        <v>181</v>
      </c>
      <c r="K34" s="121">
        <v>0</v>
      </c>
      <c r="L34" s="121">
        <v>8766.9</v>
      </c>
      <c r="M34" s="142">
        <f>L34-K34</f>
        <v>8766.9</v>
      </c>
      <c r="N34" s="121"/>
      <c r="O34" s="305">
        <f>SUM(L34:L35)</f>
        <v>19440.099999999999</v>
      </c>
    </row>
    <row r="35" spans="1:22" s="4" customFormat="1" ht="20.100000000000001" customHeight="1" outlineLevel="1">
      <c r="A35" s="5" t="s">
        <v>44</v>
      </c>
      <c r="B35" s="8">
        <v>1030</v>
      </c>
      <c r="C35" s="120">
        <v>8919</v>
      </c>
      <c r="D35" s="120">
        <f>'[36]3 місяця'!$Q$16/1000</f>
        <v>10719.427029999999</v>
      </c>
      <c r="E35" s="274">
        <v>15359.4</v>
      </c>
      <c r="F35" s="7">
        <f t="shared" si="0"/>
        <v>10719.427029999999</v>
      </c>
      <c r="G35" s="7">
        <f t="shared" si="1"/>
        <v>-4639.9729700000007</v>
      </c>
      <c r="H35" s="82">
        <f t="shared" si="2"/>
        <v>69.790662590986614</v>
      </c>
      <c r="J35" s="121" t="s">
        <v>182</v>
      </c>
      <c r="K35" s="121">
        <v>0</v>
      </c>
      <c r="L35" s="121">
        <v>10673.2</v>
      </c>
      <c r="M35" s="142">
        <f>L35-K35</f>
        <v>10673.2</v>
      </c>
      <c r="N35" s="121"/>
      <c r="O35" s="305"/>
      <c r="P35" s="143">
        <f>M33+O34</f>
        <v>12676.095000000001</v>
      </c>
    </row>
    <row r="36" spans="1:22" s="4" customFormat="1" ht="19.899999999999999" customHeight="1" outlineLevel="1">
      <c r="A36" s="17" t="s">
        <v>30</v>
      </c>
      <c r="B36" s="8">
        <v>1031</v>
      </c>
      <c r="C36" s="120">
        <v>205</v>
      </c>
      <c r="D36" s="120">
        <v>421.4</v>
      </c>
      <c r="E36" s="273">
        <v>0</v>
      </c>
      <c r="F36" s="7">
        <f t="shared" si="0"/>
        <v>421.4</v>
      </c>
      <c r="G36" s="7">
        <f t="shared" si="1"/>
        <v>421.4</v>
      </c>
      <c r="H36" s="82"/>
      <c r="R36" s="166"/>
    </row>
    <row r="37" spans="1:22" s="4" customFormat="1" ht="20.100000000000001" customHeight="1" outlineLevel="1">
      <c r="A37" s="17" t="s">
        <v>41</v>
      </c>
      <c r="B37" s="8">
        <v>1032</v>
      </c>
      <c r="C37" s="120">
        <v>0</v>
      </c>
      <c r="D37" s="120">
        <v>0</v>
      </c>
      <c r="E37" s="275">
        <v>0</v>
      </c>
      <c r="F37" s="7">
        <f t="shared" si="0"/>
        <v>0</v>
      </c>
      <c r="G37" s="7">
        <v>0</v>
      </c>
      <c r="H37" s="82"/>
    </row>
    <row r="38" spans="1:22" s="4" customFormat="1" ht="20.100000000000001" customHeight="1" outlineLevel="1">
      <c r="A38" s="17" t="s">
        <v>25</v>
      </c>
      <c r="B38" s="8">
        <v>1033</v>
      </c>
      <c r="C38" s="120">
        <v>3</v>
      </c>
      <c r="D38" s="120">
        <v>65</v>
      </c>
      <c r="E38" s="273">
        <v>0</v>
      </c>
      <c r="F38" s="7">
        <f t="shared" si="0"/>
        <v>65</v>
      </c>
      <c r="G38" s="7">
        <f t="shared" ref="G38:G62" si="3">F38-E38</f>
        <v>65</v>
      </c>
      <c r="H38" s="82"/>
    </row>
    <row r="39" spans="1:22" s="4" customFormat="1" ht="20.100000000000001" customHeight="1" outlineLevel="1">
      <c r="A39" s="17" t="s">
        <v>17</v>
      </c>
      <c r="B39" s="8">
        <v>1034</v>
      </c>
      <c r="C39" s="120">
        <v>1</v>
      </c>
      <c r="D39" s="120">
        <v>6</v>
      </c>
      <c r="E39" s="273">
        <v>0</v>
      </c>
      <c r="F39" s="7">
        <f t="shared" si="0"/>
        <v>6</v>
      </c>
      <c r="G39" s="7">
        <f t="shared" si="3"/>
        <v>6</v>
      </c>
      <c r="H39" s="82"/>
      <c r="V39" s="118"/>
    </row>
    <row r="40" spans="1:22" s="4" customFormat="1" ht="20.100000000000001" customHeight="1" outlineLevel="1">
      <c r="A40" s="9" t="s">
        <v>18</v>
      </c>
      <c r="B40" s="8">
        <v>1035</v>
      </c>
      <c r="C40" s="120">
        <v>0</v>
      </c>
      <c r="D40" s="120">
        <v>0</v>
      </c>
      <c r="E40" s="273">
        <v>0</v>
      </c>
      <c r="F40" s="7">
        <f t="shared" si="0"/>
        <v>0</v>
      </c>
      <c r="G40" s="7">
        <f t="shared" si="3"/>
        <v>0</v>
      </c>
      <c r="H40" s="82"/>
      <c r="Q40" s="37"/>
    </row>
    <row r="41" spans="1:22" s="4" customFormat="1" ht="20.100000000000001" customHeight="1" outlineLevel="1">
      <c r="A41" s="5" t="s">
        <v>32</v>
      </c>
      <c r="B41" s="6">
        <v>1060</v>
      </c>
      <c r="C41" s="120">
        <v>9285</v>
      </c>
      <c r="D41" s="120">
        <f>SUM('[36]3 місяця'!$Q$17:$Q$18)/1000</f>
        <v>12019.312300000001</v>
      </c>
      <c r="E41" s="273">
        <f>'[37]фін план'!O38</f>
        <v>13066</v>
      </c>
      <c r="F41" s="7">
        <f t="shared" si="0"/>
        <v>12019.312300000001</v>
      </c>
      <c r="G41" s="7">
        <f t="shared" si="3"/>
        <v>-1046.6876999999986</v>
      </c>
      <c r="H41" s="82">
        <f t="shared" si="2"/>
        <v>91.989226236032465</v>
      </c>
    </row>
    <row r="42" spans="1:22" s="4" customFormat="1" ht="20.100000000000001" customHeight="1" outlineLevel="1">
      <c r="A42" s="9" t="s">
        <v>123</v>
      </c>
      <c r="B42" s="8">
        <v>1070</v>
      </c>
      <c r="C42" s="120">
        <v>7035</v>
      </c>
      <c r="D42" s="120">
        <f>(SUM('[36]3 місяця'!$Q$82:$Q$87,'[36]3 місяця'!$Q$74))/1000</f>
        <v>26437.343349999999</v>
      </c>
      <c r="E42" s="273">
        <f>'[37]фін план'!O39</f>
        <v>230.20000000000002</v>
      </c>
      <c r="F42" s="7">
        <f t="shared" si="0"/>
        <v>26437.343349999999</v>
      </c>
      <c r="G42" s="7">
        <f t="shared" si="3"/>
        <v>26207.143349999998</v>
      </c>
      <c r="H42" s="82">
        <f t="shared" si="2"/>
        <v>11484.510577758469</v>
      </c>
    </row>
    <row r="43" spans="1:22" s="4" customFormat="1" ht="20.100000000000001" customHeight="1" outlineLevel="1">
      <c r="A43" s="10" t="s">
        <v>21</v>
      </c>
      <c r="B43" s="8">
        <v>1080</v>
      </c>
      <c r="C43" s="120">
        <v>90783</v>
      </c>
      <c r="D43" s="120">
        <f>SUM('[36]3 місяця'!$Q$33,'[36]3 місяця'!$R$55,'[36]3 місяця'!$Q$59,'[36]3 місяця'!$Q$75,'[36]3 місяця'!$Q$92,'[36]3 місяця'!$Q$101,'[36]3 місяця'!$Q$102)/1000</f>
        <v>5910.5429400000003</v>
      </c>
      <c r="E43" s="273">
        <f>'[37]фін план'!O40</f>
        <v>11453.1</v>
      </c>
      <c r="F43" s="7">
        <f t="shared" si="0"/>
        <v>5910.5429400000003</v>
      </c>
      <c r="G43" s="7">
        <f t="shared" si="3"/>
        <v>-5542.5570600000001</v>
      </c>
      <c r="H43" s="82">
        <f t="shared" si="2"/>
        <v>51.606490295203919</v>
      </c>
    </row>
    <row r="44" spans="1:22" s="4" customFormat="1" ht="20.100000000000001" customHeight="1" outlineLevel="1">
      <c r="A44" s="9" t="s">
        <v>0</v>
      </c>
      <c r="B44" s="6">
        <v>1100</v>
      </c>
      <c r="C44" s="7">
        <f>C34-C35-C41+C42-C43</f>
        <v>-14115</v>
      </c>
      <c r="D44" s="7">
        <f>D34-D35-D41+D42-D43</f>
        <v>74764.501700000066</v>
      </c>
      <c r="E44" s="273">
        <f>'[37]фін план'!O41</f>
        <v>13899.59200000005</v>
      </c>
      <c r="F44" s="7">
        <f t="shared" si="0"/>
        <v>74764.501700000066</v>
      </c>
      <c r="G44" s="7">
        <f t="shared" si="3"/>
        <v>60864.909700000018</v>
      </c>
      <c r="H44" s="82">
        <f t="shared" si="2"/>
        <v>537.88990137264307</v>
      </c>
    </row>
    <row r="45" spans="1:22" s="4" customFormat="1" ht="20.100000000000001" customHeight="1" outlineLevel="1">
      <c r="A45" s="9" t="s">
        <v>138</v>
      </c>
      <c r="B45" s="8">
        <v>1110</v>
      </c>
      <c r="C45" s="120">
        <v>0</v>
      </c>
      <c r="D45" s="120">
        <v>0</v>
      </c>
      <c r="E45" s="275">
        <v>0</v>
      </c>
      <c r="F45" s="7">
        <f t="shared" si="0"/>
        <v>0</v>
      </c>
      <c r="G45" s="79">
        <f t="shared" si="3"/>
        <v>0</v>
      </c>
      <c r="H45" s="82" t="s">
        <v>165</v>
      </c>
    </row>
    <row r="46" spans="1:22" s="4" customFormat="1" ht="19.899999999999999" customHeight="1" outlineLevel="1">
      <c r="A46" s="9" t="s">
        <v>61</v>
      </c>
      <c r="B46" s="8">
        <v>1120</v>
      </c>
      <c r="C46" s="120">
        <v>0</v>
      </c>
      <c r="D46" s="120">
        <v>0</v>
      </c>
      <c r="E46" s="275">
        <v>0</v>
      </c>
      <c r="F46" s="7">
        <f t="shared" si="0"/>
        <v>0</v>
      </c>
      <c r="G46" s="79">
        <f t="shared" si="3"/>
        <v>0</v>
      </c>
      <c r="H46" s="82" t="s">
        <v>165</v>
      </c>
    </row>
    <row r="47" spans="1:22" s="4" customFormat="1" ht="20.100000000000001" customHeight="1" outlineLevel="1">
      <c r="A47" s="9" t="s">
        <v>62</v>
      </c>
      <c r="B47" s="8">
        <v>1130</v>
      </c>
      <c r="C47" s="120">
        <v>0</v>
      </c>
      <c r="D47" s="120">
        <v>0</v>
      </c>
      <c r="E47" s="275">
        <v>0</v>
      </c>
      <c r="F47" s="7">
        <f t="shared" si="0"/>
        <v>0</v>
      </c>
      <c r="G47" s="79">
        <f t="shared" si="3"/>
        <v>0</v>
      </c>
      <c r="H47" s="82" t="s">
        <v>165</v>
      </c>
    </row>
    <row r="48" spans="1:22" s="4" customFormat="1" ht="20.100000000000001" customHeight="1" outlineLevel="1">
      <c r="A48" s="9" t="s">
        <v>63</v>
      </c>
      <c r="B48" s="8">
        <v>1140</v>
      </c>
      <c r="C48" s="120">
        <v>12811</v>
      </c>
      <c r="D48" s="120">
        <f>('[36]3 місяця'!$Q$42+'[36]3 місяця'!$Q$103)/1000</f>
        <v>16581.325820000002</v>
      </c>
      <c r="E48" s="273">
        <f>'[37]фін план'!$O$45</f>
        <v>17372.099999999999</v>
      </c>
      <c r="F48" s="7">
        <f t="shared" si="0"/>
        <v>16581.325820000002</v>
      </c>
      <c r="G48" s="7">
        <f t="shared" si="3"/>
        <v>-790.7741799999967</v>
      </c>
      <c r="H48" s="82">
        <f t="shared" ref="H48:H49" si="4">F48/E48*100</f>
        <v>95.448021943230827</v>
      </c>
    </row>
    <row r="49" spans="1:19" s="4" customFormat="1" ht="20.100000000000001" customHeight="1" outlineLevel="1">
      <c r="A49" s="9" t="s">
        <v>75</v>
      </c>
      <c r="B49" s="8">
        <v>1150</v>
      </c>
      <c r="C49" s="120">
        <v>4739</v>
      </c>
      <c r="D49" s="120">
        <f>(SUM('[36]3 місяця'!$Q$78,'[36]3 місяця'!$Q$88,'[36]3 місяця'!$Q$89))/1000</f>
        <v>4033.9307300000005</v>
      </c>
      <c r="E49" s="273">
        <f>'[37]фін план'!$O$46</f>
        <v>3441.7999999999997</v>
      </c>
      <c r="F49" s="7">
        <f t="shared" si="0"/>
        <v>4033.9307300000005</v>
      </c>
      <c r="G49" s="7">
        <f t="shared" si="3"/>
        <v>592.13073000000077</v>
      </c>
      <c r="H49" s="82">
        <f t="shared" si="4"/>
        <v>117.20410047068397</v>
      </c>
    </row>
    <row r="50" spans="1:19" s="4" customFormat="1" ht="20.100000000000001" customHeight="1" outlineLevel="1">
      <c r="A50" s="9" t="s">
        <v>43</v>
      </c>
      <c r="B50" s="8">
        <v>1151</v>
      </c>
      <c r="C50" s="120">
        <v>0</v>
      </c>
      <c r="D50" s="120">
        <v>0</v>
      </c>
      <c r="E50" s="273">
        <v>0</v>
      </c>
      <c r="F50" s="7">
        <f t="shared" si="0"/>
        <v>0</v>
      </c>
      <c r="G50" s="7">
        <f t="shared" si="3"/>
        <v>0</v>
      </c>
      <c r="H50" s="82" t="s">
        <v>165</v>
      </c>
    </row>
    <row r="51" spans="1:19" s="4" customFormat="1" ht="20.100000000000001" customHeight="1" outlineLevel="1">
      <c r="A51" s="9" t="s">
        <v>76</v>
      </c>
      <c r="B51" s="8">
        <v>1160</v>
      </c>
      <c r="C51" s="120">
        <v>280</v>
      </c>
      <c r="D51" s="120">
        <f>(SUM('[36]3 місяця'!$Q$79,'[36]3 місяця'!$Q$94:$Q$100))/1000</f>
        <v>145.68939999999992</v>
      </c>
      <c r="E51" s="274">
        <f>'[37]фін план'!$O$47</f>
        <v>413.8</v>
      </c>
      <c r="F51" s="7">
        <f t="shared" si="0"/>
        <v>145.68939999999992</v>
      </c>
      <c r="G51" s="7">
        <f t="shared" si="3"/>
        <v>-268.11060000000009</v>
      </c>
      <c r="H51" s="82">
        <f t="shared" ref="H51:H69" si="5">F51/E51*100</f>
        <v>35.207684871918779</v>
      </c>
    </row>
    <row r="52" spans="1:19" s="4" customFormat="1" ht="20.100000000000001" customHeight="1" outlineLevel="1">
      <c r="A52" s="9" t="s">
        <v>43</v>
      </c>
      <c r="B52" s="8">
        <v>1161</v>
      </c>
      <c r="C52" s="120">
        <v>0</v>
      </c>
      <c r="D52" s="120">
        <v>0</v>
      </c>
      <c r="E52" s="273">
        <v>0</v>
      </c>
      <c r="F52" s="7">
        <f t="shared" si="0"/>
        <v>0</v>
      </c>
      <c r="G52" s="7">
        <f t="shared" si="3"/>
        <v>0</v>
      </c>
      <c r="H52" s="82"/>
    </row>
    <row r="53" spans="1:19" s="4" customFormat="1" ht="20.100000000000001" customHeight="1" outlineLevel="1">
      <c r="A53" s="23" t="s">
        <v>27</v>
      </c>
      <c r="B53" s="144">
        <v>1170</v>
      </c>
      <c r="C53" s="7">
        <f>C44-C48+C49-C51</f>
        <v>-22467</v>
      </c>
      <c r="D53" s="7">
        <f>D44-D48+D49-D51</f>
        <v>62071.417210000065</v>
      </c>
      <c r="E53" s="109">
        <f>'[37]фін план'!$O$48</f>
        <v>-444.50799999994842</v>
      </c>
      <c r="F53" s="7">
        <f t="shared" si="0"/>
        <v>62071.417210000065</v>
      </c>
      <c r="G53" s="7">
        <f t="shared" si="3"/>
        <v>62515.925210000016</v>
      </c>
      <c r="H53" s="82">
        <f t="shared" si="5"/>
        <v>-13964.07200995421</v>
      </c>
    </row>
    <row r="54" spans="1:19" s="4" customFormat="1" ht="20.100000000000001" customHeight="1" outlineLevel="1">
      <c r="A54" s="9" t="s">
        <v>72</v>
      </c>
      <c r="B54" s="6">
        <v>1180</v>
      </c>
      <c r="C54" s="120">
        <v>0</v>
      </c>
      <c r="D54" s="120">
        <f>'[36]3 місяця'!$Q$104/1000</f>
        <v>11303.490029999999</v>
      </c>
      <c r="E54" s="273">
        <f>'[37]фін план'!$O$49</f>
        <v>80.011439999990714</v>
      </c>
      <c r="F54" s="7">
        <f t="shared" si="0"/>
        <v>11303.490029999999</v>
      </c>
      <c r="G54" s="7">
        <f t="shared" si="3"/>
        <v>11223.478590000008</v>
      </c>
      <c r="H54" s="82">
        <f t="shared" si="5"/>
        <v>14127.3423275488</v>
      </c>
    </row>
    <row r="55" spans="1:19" s="4" customFormat="1" ht="20.100000000000001" customHeight="1" outlineLevel="1">
      <c r="A55" s="9" t="s">
        <v>139</v>
      </c>
      <c r="B55" s="6">
        <v>1181</v>
      </c>
      <c r="C55" s="120">
        <v>0</v>
      </c>
      <c r="D55" s="120">
        <v>0</v>
      </c>
      <c r="E55" s="273">
        <v>0</v>
      </c>
      <c r="F55" s="7">
        <f t="shared" si="0"/>
        <v>0</v>
      </c>
      <c r="G55" s="7">
        <f t="shared" si="3"/>
        <v>0</v>
      </c>
      <c r="H55" s="82"/>
    </row>
    <row r="56" spans="1:19" s="4" customFormat="1" ht="20.100000000000001" customHeight="1" outlineLevel="1">
      <c r="A56" s="9" t="s">
        <v>73</v>
      </c>
      <c r="B56" s="8">
        <v>1190</v>
      </c>
      <c r="C56" s="120">
        <v>0</v>
      </c>
      <c r="D56" s="120">
        <v>0</v>
      </c>
      <c r="E56" s="273">
        <v>0</v>
      </c>
      <c r="F56" s="7">
        <f t="shared" si="0"/>
        <v>0</v>
      </c>
      <c r="G56" s="7">
        <f t="shared" si="3"/>
        <v>0</v>
      </c>
      <c r="H56" s="82"/>
    </row>
    <row r="57" spans="1:19" s="4" customFormat="1" ht="20.100000000000001" customHeight="1" outlineLevel="1">
      <c r="A57" s="9" t="s">
        <v>74</v>
      </c>
      <c r="B57" s="11">
        <v>1191</v>
      </c>
      <c r="C57" s="120">
        <v>0</v>
      </c>
      <c r="D57" s="120">
        <v>0</v>
      </c>
      <c r="E57" s="273">
        <v>0</v>
      </c>
      <c r="F57" s="7">
        <f t="shared" si="0"/>
        <v>0</v>
      </c>
      <c r="G57" s="7">
        <f t="shared" si="3"/>
        <v>0</v>
      </c>
      <c r="H57" s="82"/>
    </row>
    <row r="58" spans="1:19" s="4" customFormat="1" ht="20.100000000000001" customHeight="1" outlineLevel="1">
      <c r="A58" s="9" t="s">
        <v>77</v>
      </c>
      <c r="B58" s="8">
        <v>1200</v>
      </c>
      <c r="C58" s="7">
        <v>-22467</v>
      </c>
      <c r="D58" s="7">
        <f>D53-D54</f>
        <v>50767.927180000064</v>
      </c>
      <c r="E58" s="109">
        <f>'[37]фін план'!$O$53</f>
        <v>-364.4965599999577</v>
      </c>
      <c r="F58" s="7">
        <f t="shared" si="0"/>
        <v>50767.927180000064</v>
      </c>
      <c r="G58" s="7">
        <f t="shared" si="3"/>
        <v>51132.42374000002</v>
      </c>
      <c r="H58" s="82">
        <f t="shared" si="5"/>
        <v>-13928.232184140765</v>
      </c>
    </row>
    <row r="59" spans="1:19" s="4" customFormat="1" ht="20.100000000000001" customHeight="1" outlineLevel="1">
      <c r="A59" s="9" t="s">
        <v>121</v>
      </c>
      <c r="B59" s="11">
        <v>1201</v>
      </c>
      <c r="C59" s="120">
        <v>0</v>
      </c>
      <c r="D59" s="120">
        <f>D58</f>
        <v>50767.927180000064</v>
      </c>
      <c r="E59" s="273">
        <v>0</v>
      </c>
      <c r="F59" s="7">
        <f t="shared" si="0"/>
        <v>50767.927180000064</v>
      </c>
      <c r="G59" s="7">
        <f t="shared" si="3"/>
        <v>50767.927180000064</v>
      </c>
      <c r="H59" s="82"/>
    </row>
    <row r="60" spans="1:19" s="4" customFormat="1" ht="20.100000000000001" customHeight="1" outlineLevel="1">
      <c r="A60" s="9" t="s">
        <v>122</v>
      </c>
      <c r="B60" s="11">
        <v>1202</v>
      </c>
      <c r="C60" s="120">
        <v>-22467</v>
      </c>
      <c r="D60" s="120">
        <v>0</v>
      </c>
      <c r="E60" s="273">
        <f>E58</f>
        <v>-364.4965599999577</v>
      </c>
      <c r="F60" s="7">
        <f t="shared" si="0"/>
        <v>0</v>
      </c>
      <c r="G60" s="7">
        <f t="shared" si="3"/>
        <v>364.4965599999577</v>
      </c>
      <c r="H60" s="82">
        <f t="shared" si="5"/>
        <v>0</v>
      </c>
    </row>
    <row r="61" spans="1:19" s="4" customFormat="1" ht="20.100000000000001" customHeight="1" outlineLevel="1">
      <c r="A61" s="9" t="s">
        <v>14</v>
      </c>
      <c r="B61" s="8">
        <v>1210</v>
      </c>
      <c r="C61" s="7">
        <f>C42+C32+C45+C47+C49+C55</f>
        <v>281321</v>
      </c>
      <c r="D61" s="7">
        <f>('[36]3 місяця'!$Q$6+'[36]3 місяця'!$Q$54+'[36]3 місяця'!$Q$58+'[36]3 місяця'!$Q$62+'[36]3 місяця'!$Q$66+'[36]3 місяця'!$Q$70+'[36]3 місяця'!$Q$74+'[36]3 місяця'!$Q$78+'[36]3 місяця'!$Q$82+'[36]3 місяця'!$Q$83+'[36]3 місяця'!$Q$84+'[36]3 місяця'!$Q$85+'[36]3 місяця'!$Q$86+'[36]3 місяця'!$Q$87+'[36]3 місяця'!$Q$88+'[36]3 місяця'!$Q$89+'[36]3 місяця'!$Q$90)/1000</f>
        <v>304487.37335999997</v>
      </c>
      <c r="E61" s="7">
        <f>E42+E32+E45+E47+E49+E55</f>
        <v>365816.1</v>
      </c>
      <c r="F61" s="7">
        <f t="shared" si="0"/>
        <v>304487.37335999997</v>
      </c>
      <c r="G61" s="7">
        <f t="shared" si="3"/>
        <v>-61328.726640000008</v>
      </c>
      <c r="H61" s="82">
        <f t="shared" si="5"/>
        <v>83.235093633112371</v>
      </c>
      <c r="S61" s="118"/>
    </row>
    <row r="62" spans="1:19" s="4" customFormat="1" ht="20.100000000000001" customHeight="1" outlineLevel="1">
      <c r="A62" s="9" t="s">
        <v>31</v>
      </c>
      <c r="B62" s="8">
        <v>1220</v>
      </c>
      <c r="C62" s="7">
        <f>C33+C35+C41+C43+C46+C48+C51+C54</f>
        <v>303788</v>
      </c>
      <c r="D62" s="7">
        <f>('[36]3 місяця'!$Q$43+'[36]3 місяця'!$Q$55+'[36]3 місяця'!$Q$59+'[36]3 місяця'!$Q$63+'[36]3 місяця'!$Q$67+'[36]3 місяця'!$Q$71+'[36]3 місяця'!$Q$75+'[36]3 місяця'!$Q$79+'[36]3 місяця'!$Q$99+'[36]3 місяця'!$Q$103+'[36]3 місяця'!$Q$104)/1000</f>
        <v>253719.44618</v>
      </c>
      <c r="E62" s="7">
        <f>E33+E35+E41+E43+E46+E48+E51+E54</f>
        <v>366340.61943999986</v>
      </c>
      <c r="F62" s="7">
        <f t="shared" si="0"/>
        <v>253719.44618</v>
      </c>
      <c r="G62" s="7">
        <f t="shared" si="3"/>
        <v>-112621.17325999986</v>
      </c>
      <c r="H62" s="82">
        <f t="shared" si="5"/>
        <v>69.257797993529564</v>
      </c>
      <c r="I62" s="37" t="s">
        <v>192</v>
      </c>
    </row>
    <row r="63" spans="1:19" s="4" customFormat="1" ht="20.100000000000001" customHeight="1" outlineLevel="1">
      <c r="A63" s="9" t="s">
        <v>45</v>
      </c>
      <c r="B63" s="8"/>
      <c r="C63" s="255"/>
      <c r="D63" s="255"/>
      <c r="E63" s="278"/>
      <c r="F63" s="252"/>
      <c r="G63" s="252"/>
      <c r="H63" s="82"/>
      <c r="I63" s="37" t="s">
        <v>193</v>
      </c>
      <c r="J63" s="4" t="s">
        <v>194</v>
      </c>
      <c r="K63" s="4" t="s">
        <v>195</v>
      </c>
      <c r="L63" s="4">
        <v>911</v>
      </c>
      <c r="M63" s="4">
        <v>921</v>
      </c>
      <c r="N63" s="4">
        <v>931</v>
      </c>
      <c r="O63" s="4">
        <v>949</v>
      </c>
      <c r="P63" s="4" t="s">
        <v>196</v>
      </c>
      <c r="Q63" s="4" t="s">
        <v>197</v>
      </c>
    </row>
    <row r="64" spans="1:19" s="4" customFormat="1" ht="20.100000000000001" customHeight="1" outlineLevel="1">
      <c r="A64" s="9" t="s">
        <v>54</v>
      </c>
      <c r="B64" s="8">
        <v>1400</v>
      </c>
      <c r="C64" s="120">
        <v>66420</v>
      </c>
      <c r="D64" s="120">
        <f>'[38]1'!$DK$10/1000</f>
        <v>60275.290460000004</v>
      </c>
      <c r="E64" s="120">
        <v>101254.29999999997</v>
      </c>
      <c r="F64" s="7">
        <f t="shared" ref="F64:F69" si="6">D64</f>
        <v>60275.290460000004</v>
      </c>
      <c r="G64" s="60">
        <f t="shared" ref="G64:G69" si="7">F64-E64</f>
        <v>-40979.00953999997</v>
      </c>
      <c r="H64" s="84">
        <f t="shared" si="5"/>
        <v>59.528622942433088</v>
      </c>
      <c r="I64" s="167">
        <f>44480.8+2573.2+19.7+1474.5</f>
        <v>48548.2</v>
      </c>
      <c r="J64" s="167">
        <f>24278.7+281.9+6328.8</f>
        <v>30889.4</v>
      </c>
      <c r="K64" s="167">
        <f>69.2+187.5</f>
        <v>256.7</v>
      </c>
      <c r="L64" s="167">
        <f>624.4+483.4+667.7+148.9+2500.4+606+15.9+19.2</f>
        <v>5065.8999999999996</v>
      </c>
      <c r="M64" s="167">
        <f>9.8+70.5+102.1+42.7+0.1+114.9+23.5</f>
        <v>363.59999999999997</v>
      </c>
      <c r="N64" s="167">
        <f>25+160+81.5+18.3+22.7+8.2+12.5</f>
        <v>328.2</v>
      </c>
      <c r="O64" s="167">
        <v>81.8</v>
      </c>
      <c r="P64" s="167">
        <f>3910.5/4+105.5/4-20</f>
        <v>984</v>
      </c>
      <c r="Q64" s="167">
        <f>SUM(I64:P64)</f>
        <v>86517.8</v>
      </c>
    </row>
    <row r="65" spans="1:17" s="4" customFormat="1" ht="20.100000000000001" customHeight="1" outlineLevel="1">
      <c r="A65" s="17" t="s">
        <v>55</v>
      </c>
      <c r="B65" s="12">
        <v>1401</v>
      </c>
      <c r="C65" s="120">
        <v>4338</v>
      </c>
      <c r="D65" s="120">
        <f>('[38]1'!$DK$13+'[38]1'!$DK$14+'[38]1'!$DK$20+'[38]1'!$DK$26)/1000</f>
        <v>7014.1754499999988</v>
      </c>
      <c r="E65" s="120">
        <v>8339.7999999999993</v>
      </c>
      <c r="F65" s="7">
        <f t="shared" si="6"/>
        <v>7014.1754499999988</v>
      </c>
      <c r="G65" s="60">
        <f t="shared" si="7"/>
        <v>-1325.6245500000005</v>
      </c>
      <c r="H65" s="84">
        <f t="shared" si="5"/>
        <v>84.104840044125751</v>
      </c>
      <c r="I65" s="168">
        <f>44480.8+19.7</f>
        <v>44500.5</v>
      </c>
      <c r="J65" s="168">
        <f>281.9</f>
        <v>281.89999999999998</v>
      </c>
      <c r="K65" s="168"/>
      <c r="L65" s="168">
        <v>0</v>
      </c>
      <c r="M65" s="168">
        <v>0</v>
      </c>
      <c r="N65" s="168">
        <v>0</v>
      </c>
      <c r="O65" s="168">
        <v>0</v>
      </c>
      <c r="P65" s="168"/>
      <c r="Q65" s="168">
        <f t="shared" ref="Q65:Q73" si="8">SUM(I65:P65)</f>
        <v>44782.400000000001</v>
      </c>
    </row>
    <row r="66" spans="1:17" s="4" customFormat="1" ht="20.100000000000001" customHeight="1" outlineLevel="1">
      <c r="A66" s="17" t="s">
        <v>20</v>
      </c>
      <c r="B66" s="12">
        <v>1402</v>
      </c>
      <c r="C66" s="120">
        <v>57730</v>
      </c>
      <c r="D66" s="120">
        <f>('[38]1'!$DK$11+'[38]1'!$DK$12+'[38]1'!$DK$15)/1000</f>
        <v>50623.572680000005</v>
      </c>
      <c r="E66" s="120">
        <v>77358.3</v>
      </c>
      <c r="F66" s="7">
        <f t="shared" si="6"/>
        <v>50623.572680000005</v>
      </c>
      <c r="G66" s="60">
        <f t="shared" si="7"/>
        <v>-26734.727319999998</v>
      </c>
      <c r="H66" s="84">
        <f t="shared" si="5"/>
        <v>65.440389305349271</v>
      </c>
      <c r="I66" s="168">
        <f>2573.2</f>
        <v>2573.1999999999998</v>
      </c>
      <c r="J66" s="168">
        <f>24278.7</f>
        <v>24278.7</v>
      </c>
      <c r="K66" s="168"/>
      <c r="L66" s="168">
        <f>624.4+483.4+2500.4</f>
        <v>3608.2</v>
      </c>
      <c r="M66" s="168">
        <f>102.1+42.7+114.9</f>
        <v>259.70000000000005</v>
      </c>
      <c r="N66" s="168">
        <f>25+81.5+22.7</f>
        <v>129.19999999999999</v>
      </c>
      <c r="O66" s="168">
        <f>4.7+13.3+1.1</f>
        <v>19.100000000000001</v>
      </c>
      <c r="P66" s="168">
        <f>3910.5/4-20</f>
        <v>957.625</v>
      </c>
      <c r="Q66" s="168">
        <f t="shared" si="8"/>
        <v>31825.725000000002</v>
      </c>
    </row>
    <row r="67" spans="1:17" s="4" customFormat="1" ht="20.100000000000001" customHeight="1" outlineLevel="1">
      <c r="A67" s="9" t="s">
        <v>1</v>
      </c>
      <c r="B67" s="13">
        <v>1410</v>
      </c>
      <c r="C67" s="120">
        <v>66348</v>
      </c>
      <c r="D67" s="120">
        <f>('[38]1'!$DK$6)/1000</f>
        <v>83264.450960000002</v>
      </c>
      <c r="E67" s="120">
        <v>117155.3</v>
      </c>
      <c r="F67" s="7">
        <f t="shared" si="6"/>
        <v>83264.450960000002</v>
      </c>
      <c r="G67" s="60">
        <f t="shared" si="7"/>
        <v>-33890.849040000001</v>
      </c>
      <c r="H67" s="84">
        <f t="shared" si="5"/>
        <v>71.07186013778292</v>
      </c>
      <c r="I67" s="167">
        <f>5088.3</f>
        <v>5088.3</v>
      </c>
      <c r="J67" s="167">
        <v>14926.5</v>
      </c>
      <c r="K67" s="167">
        <v>2492.6</v>
      </c>
      <c r="L67" s="167">
        <v>11505.4</v>
      </c>
      <c r="M67" s="167">
        <v>3529.6</v>
      </c>
      <c r="N67" s="167">
        <v>4271.7</v>
      </c>
      <c r="O67" s="167">
        <v>817.3</v>
      </c>
      <c r="P67" s="167">
        <f>837.7/4</f>
        <v>209.42500000000001</v>
      </c>
      <c r="Q67" s="167">
        <f t="shared" si="8"/>
        <v>42840.824999999997</v>
      </c>
    </row>
    <row r="68" spans="1:17" s="4" customFormat="1" ht="20.100000000000001" customHeight="1" outlineLevel="1">
      <c r="A68" s="28" t="s">
        <v>2</v>
      </c>
      <c r="B68" s="29">
        <v>1420</v>
      </c>
      <c r="C68" s="122">
        <v>14554</v>
      </c>
      <c r="D68" s="122">
        <f>'[38]1'!$DK$9/1000</f>
        <v>18212.40451</v>
      </c>
      <c r="E68" s="122">
        <v>25774.2</v>
      </c>
      <c r="F68" s="7">
        <f t="shared" si="6"/>
        <v>18212.40451</v>
      </c>
      <c r="G68" s="60">
        <f t="shared" si="7"/>
        <v>-7561.7954900000004</v>
      </c>
      <c r="H68" s="84">
        <f t="shared" si="5"/>
        <v>70.661376531570326</v>
      </c>
      <c r="I68" s="167">
        <f>1119.3</f>
        <v>1119.3</v>
      </c>
      <c r="J68" s="167">
        <v>3283.6</v>
      </c>
      <c r="K68" s="167">
        <v>548.4</v>
      </c>
      <c r="L68" s="167">
        <v>2531.1999999999998</v>
      </c>
      <c r="M68" s="167">
        <v>776.5</v>
      </c>
      <c r="N68" s="167">
        <v>939.8</v>
      </c>
      <c r="O68" s="167">
        <v>318.10000000000002</v>
      </c>
      <c r="P68" s="167">
        <f>184.3/4</f>
        <v>46.075000000000003</v>
      </c>
      <c r="Q68" s="167">
        <f t="shared" si="8"/>
        <v>9562.9750000000004</v>
      </c>
    </row>
    <row r="69" spans="1:17" s="4" customFormat="1" ht="20.100000000000001" customHeight="1" outlineLevel="1">
      <c r="A69" s="9" t="s">
        <v>3</v>
      </c>
      <c r="B69" s="13">
        <v>1430</v>
      </c>
      <c r="C69" s="7">
        <v>23549</v>
      </c>
      <c r="D69" s="7">
        <f>'[38]1'!$DK$33/1000</f>
        <v>24621.545480000001</v>
      </c>
      <c r="E69" s="7">
        <v>23965.499999999996</v>
      </c>
      <c r="F69" s="7">
        <f t="shared" si="6"/>
        <v>24621.545480000001</v>
      </c>
      <c r="G69" s="60">
        <f t="shared" si="7"/>
        <v>656.04548000000432</v>
      </c>
      <c r="H69" s="84">
        <f t="shared" si="5"/>
        <v>102.73745792910644</v>
      </c>
      <c r="I69" s="167">
        <f>1572.7</f>
        <v>1572.7</v>
      </c>
      <c r="J69" s="167">
        <v>4394.8999999999996</v>
      </c>
      <c r="K69" s="167">
        <v>59.6</v>
      </c>
      <c r="L69" s="167">
        <v>607</v>
      </c>
      <c r="M69" s="167">
        <v>74.7</v>
      </c>
      <c r="N69" s="167">
        <v>56.6</v>
      </c>
      <c r="O69" s="167">
        <v>21.9</v>
      </c>
      <c r="P69" s="167">
        <f>267.1/4</f>
        <v>66.775000000000006</v>
      </c>
      <c r="Q69" s="167">
        <f t="shared" si="8"/>
        <v>6854.1749999999993</v>
      </c>
    </row>
    <row r="70" spans="1:17" s="4" customFormat="1" ht="30.75" customHeight="1" outlineLevel="1">
      <c r="B70" s="233"/>
      <c r="C70" s="248"/>
      <c r="D70" s="248"/>
      <c r="E70" s="248"/>
      <c r="F70" s="233"/>
      <c r="G70" s="233"/>
      <c r="H70" s="233" t="s">
        <v>140</v>
      </c>
      <c r="I70" s="168"/>
      <c r="J70" s="168"/>
      <c r="K70" s="168"/>
      <c r="L70" s="168"/>
      <c r="M70" s="168"/>
      <c r="N70" s="168"/>
      <c r="O70" s="168"/>
      <c r="P70" s="168"/>
      <c r="Q70" s="168">
        <f t="shared" si="8"/>
        <v>0</v>
      </c>
    </row>
    <row r="71" spans="1:17" s="4" customFormat="1" ht="18" customHeight="1" outlineLevel="1">
      <c r="A71" s="234"/>
      <c r="B71" s="234"/>
      <c r="C71" s="249"/>
      <c r="D71" s="249"/>
      <c r="E71" s="249"/>
      <c r="F71" s="234"/>
      <c r="G71" s="234"/>
      <c r="H71" s="235"/>
      <c r="I71" s="168"/>
      <c r="J71" s="168"/>
      <c r="K71" s="168"/>
      <c r="L71" s="168"/>
      <c r="M71" s="168"/>
      <c r="N71" s="168"/>
      <c r="O71" s="168"/>
      <c r="P71" s="168"/>
      <c r="Q71" s="168">
        <f t="shared" si="8"/>
        <v>0</v>
      </c>
    </row>
    <row r="72" spans="1:17" s="4" customFormat="1" ht="20.100000000000001" customHeight="1" outlineLevel="1">
      <c r="A72" s="130">
        <v>1</v>
      </c>
      <c r="B72" s="131">
        <v>2</v>
      </c>
      <c r="C72" s="131">
        <v>3</v>
      </c>
      <c r="D72" s="131">
        <v>4</v>
      </c>
      <c r="E72" s="271">
        <v>5</v>
      </c>
      <c r="F72" s="145">
        <v>6</v>
      </c>
      <c r="G72" s="140">
        <v>7</v>
      </c>
      <c r="H72" s="145">
        <v>8</v>
      </c>
      <c r="I72" s="168"/>
      <c r="J72" s="168"/>
      <c r="K72" s="168"/>
      <c r="L72" s="168"/>
      <c r="M72" s="168"/>
      <c r="N72" s="168"/>
      <c r="O72" s="168"/>
      <c r="P72" s="168"/>
      <c r="Q72" s="168">
        <f t="shared" si="8"/>
        <v>0</v>
      </c>
    </row>
    <row r="73" spans="1:17" s="4" customFormat="1" ht="20.100000000000001" customHeight="1" outlineLevel="1">
      <c r="A73" s="9" t="s">
        <v>21</v>
      </c>
      <c r="B73" s="13">
        <v>1440</v>
      </c>
      <c r="C73" s="7">
        <v>119826</v>
      </c>
      <c r="D73" s="7">
        <f>'[38]1'!$DK$34/1000</f>
        <v>39158.657419999989</v>
      </c>
      <c r="E73" s="7">
        <v>80325.400000000023</v>
      </c>
      <c r="F73" s="7">
        <f t="shared" ref="F73:F84" si="9">D73</f>
        <v>39158.657419999989</v>
      </c>
      <c r="G73" s="60">
        <f t="shared" ref="G73:G74" si="10">F73-E73</f>
        <v>-41166.742580000035</v>
      </c>
      <c r="H73" s="84">
        <f t="shared" ref="H73:H74" si="11">F73/E73*100</f>
        <v>48.750031023810621</v>
      </c>
      <c r="I73" s="167">
        <f>378.6+1057.8</f>
        <v>1436.4</v>
      </c>
      <c r="J73" s="167">
        <v>82.4</v>
      </c>
      <c r="K73" s="167"/>
      <c r="L73" s="167">
        <f>21603.8-L64-L67-L68-L69</f>
        <v>1894.300000000002</v>
      </c>
      <c r="M73" s="167">
        <f>5093-M64-M67-M68-M69</f>
        <v>348.59999999999974</v>
      </c>
      <c r="N73" s="167">
        <f>5633.3-N64-N67-N68-N69</f>
        <v>37.00000000000059</v>
      </c>
      <c r="O73" s="167">
        <v>545.5</v>
      </c>
      <c r="P73" s="167"/>
      <c r="Q73" s="167">
        <f t="shared" si="8"/>
        <v>4344.2000000000025</v>
      </c>
    </row>
    <row r="74" spans="1:17" s="4" customFormat="1" ht="20.100000000000001" customHeight="1" outlineLevel="1">
      <c r="A74" s="9" t="s">
        <v>22</v>
      </c>
      <c r="B74" s="13">
        <v>1450</v>
      </c>
      <c r="C74" s="7">
        <v>290697</v>
      </c>
      <c r="D74" s="7">
        <f>SUM(D64,D67,D68,D69,D73)</f>
        <v>225532.34882999997</v>
      </c>
      <c r="E74" s="7">
        <v>348474.7</v>
      </c>
      <c r="F74" s="7">
        <f t="shared" si="9"/>
        <v>225532.34882999997</v>
      </c>
      <c r="G74" s="7">
        <f t="shared" si="10"/>
        <v>-122942.35117000004</v>
      </c>
      <c r="H74" s="82">
        <f t="shared" si="11"/>
        <v>64.719863114883225</v>
      </c>
      <c r="I74" s="167">
        <f t="shared" ref="I74:Q74" si="12">I64+I67+I68+I69+I73</f>
        <v>57764.9</v>
      </c>
      <c r="J74" s="167">
        <f t="shared" si="12"/>
        <v>53576.800000000003</v>
      </c>
      <c r="K74" s="167">
        <f t="shared" si="12"/>
        <v>3357.2999999999997</v>
      </c>
      <c r="L74" s="167">
        <f t="shared" si="12"/>
        <v>21603.800000000003</v>
      </c>
      <c r="M74" s="167">
        <f t="shared" si="12"/>
        <v>5092.9999999999991</v>
      </c>
      <c r="N74" s="167">
        <f t="shared" si="12"/>
        <v>5633.3000000000011</v>
      </c>
      <c r="O74" s="167">
        <f t="shared" si="12"/>
        <v>1784.6</v>
      </c>
      <c r="P74" s="167">
        <f t="shared" si="12"/>
        <v>1306.2750000000001</v>
      </c>
      <c r="Q74" s="167">
        <f t="shared" si="12"/>
        <v>150119.97500000001</v>
      </c>
    </row>
    <row r="75" spans="1:17" s="4" customFormat="1" ht="15.75" outlineLevel="1">
      <c r="A75" s="230" t="s">
        <v>35</v>
      </c>
      <c r="B75" s="230"/>
      <c r="C75" s="261"/>
      <c r="D75" s="261"/>
      <c r="E75" s="230"/>
      <c r="F75" s="7">
        <f t="shared" si="9"/>
        <v>0</v>
      </c>
      <c r="G75" s="230"/>
      <c r="H75" s="230"/>
    </row>
    <row r="76" spans="1:17" s="4" customFormat="1" ht="18" customHeight="1" outlineLevel="1">
      <c r="A76" s="237" t="s">
        <v>34</v>
      </c>
      <c r="B76" s="237"/>
      <c r="C76" s="262"/>
      <c r="D76" s="262"/>
      <c r="E76" s="237"/>
      <c r="F76" s="7">
        <f t="shared" si="9"/>
        <v>0</v>
      </c>
      <c r="G76" s="237"/>
      <c r="H76" s="237"/>
    </row>
    <row r="77" spans="1:17" s="4" customFormat="1" ht="33" customHeight="1" outlineLevel="1">
      <c r="A77" s="14" t="s">
        <v>23</v>
      </c>
      <c r="B77" s="15">
        <v>2000</v>
      </c>
      <c r="C77" s="120">
        <v>-9757</v>
      </c>
      <c r="D77" s="120">
        <v>-28952</v>
      </c>
      <c r="E77" s="120">
        <v>-9511</v>
      </c>
      <c r="F77" s="7">
        <f t="shared" si="9"/>
        <v>-28952</v>
      </c>
      <c r="G77" s="7">
        <f t="shared" ref="G77:G123" si="13">F77-E77</f>
        <v>-19441</v>
      </c>
      <c r="H77" s="82">
        <f t="shared" ref="H77" si="14">F77/E77*100</f>
        <v>304.40542529702446</v>
      </c>
    </row>
    <row r="78" spans="1:17" s="4" customFormat="1" ht="20.25" customHeight="1" outlineLevel="1">
      <c r="A78" s="16" t="s">
        <v>143</v>
      </c>
      <c r="B78" s="11">
        <v>2010</v>
      </c>
      <c r="C78" s="256" t="s">
        <v>165</v>
      </c>
      <c r="D78" s="263">
        <v>0</v>
      </c>
      <c r="E78" s="120">
        <v>0</v>
      </c>
      <c r="F78" s="7">
        <f t="shared" si="9"/>
        <v>0</v>
      </c>
      <c r="G78" s="7">
        <f t="shared" si="13"/>
        <v>0</v>
      </c>
      <c r="H78" s="82" t="s">
        <v>165</v>
      </c>
    </row>
    <row r="79" spans="1:17" s="4" customFormat="1" ht="20.25" customHeight="1" outlineLevel="1">
      <c r="A79" s="9" t="s">
        <v>39</v>
      </c>
      <c r="B79" s="11">
        <v>2020</v>
      </c>
      <c r="C79" s="256" t="s">
        <v>165</v>
      </c>
      <c r="D79" s="263">
        <v>0</v>
      </c>
      <c r="E79" s="120">
        <v>0</v>
      </c>
      <c r="F79" s="7">
        <f t="shared" si="9"/>
        <v>0</v>
      </c>
      <c r="G79" s="7">
        <f t="shared" si="13"/>
        <v>0</v>
      </c>
      <c r="H79" s="82" t="s">
        <v>165</v>
      </c>
    </row>
    <row r="80" spans="1:17" s="4" customFormat="1" ht="20.25" customHeight="1" outlineLevel="1">
      <c r="A80" s="16" t="s">
        <v>26</v>
      </c>
      <c r="B80" s="11">
        <v>2030</v>
      </c>
      <c r="C80" s="256" t="s">
        <v>165</v>
      </c>
      <c r="D80" s="263" t="s">
        <v>165</v>
      </c>
      <c r="E80" s="120">
        <v>0</v>
      </c>
      <c r="F80" s="7" t="str">
        <f t="shared" si="9"/>
        <v>-</v>
      </c>
      <c r="G80" s="7">
        <v>0</v>
      </c>
      <c r="H80" s="82" t="s">
        <v>165</v>
      </c>
    </row>
    <row r="81" spans="1:18" s="4" customFormat="1" ht="18.75" customHeight="1" outlineLevel="1">
      <c r="A81" s="16" t="s">
        <v>19</v>
      </c>
      <c r="B81" s="11">
        <v>2040</v>
      </c>
      <c r="C81" s="256" t="s">
        <v>165</v>
      </c>
      <c r="D81" s="263" t="s">
        <v>165</v>
      </c>
      <c r="E81" s="120">
        <v>0</v>
      </c>
      <c r="F81" s="7" t="str">
        <f t="shared" si="9"/>
        <v>-</v>
      </c>
      <c r="G81" s="7">
        <v>0</v>
      </c>
      <c r="H81" s="82" t="s">
        <v>165</v>
      </c>
    </row>
    <row r="82" spans="1:18" s="4" customFormat="1" ht="19.5" customHeight="1" outlineLevel="1">
      <c r="A82" s="16" t="s">
        <v>64</v>
      </c>
      <c r="B82" s="11">
        <v>2050</v>
      </c>
      <c r="C82" s="256" t="s">
        <v>165</v>
      </c>
      <c r="D82" s="263" t="s">
        <v>165</v>
      </c>
      <c r="E82" s="120">
        <v>0</v>
      </c>
      <c r="F82" s="7" t="str">
        <f t="shared" si="9"/>
        <v>-</v>
      </c>
      <c r="G82" s="7">
        <v>0</v>
      </c>
      <c r="H82" s="82" t="s">
        <v>165</v>
      </c>
    </row>
    <row r="83" spans="1:18" s="4" customFormat="1" ht="21" customHeight="1" outlineLevel="1">
      <c r="A83" s="16" t="s">
        <v>65</v>
      </c>
      <c r="B83" s="11">
        <v>2060</v>
      </c>
      <c r="C83" s="256" t="s">
        <v>165</v>
      </c>
      <c r="D83" s="263" t="s">
        <v>165</v>
      </c>
      <c r="E83" s="120">
        <v>0</v>
      </c>
      <c r="F83" s="7" t="str">
        <f t="shared" si="9"/>
        <v>-</v>
      </c>
      <c r="G83" s="7">
        <v>0</v>
      </c>
      <c r="H83" s="82" t="s">
        <v>165</v>
      </c>
    </row>
    <row r="84" spans="1:18" s="4" customFormat="1" ht="36" customHeight="1" outlineLevel="1">
      <c r="A84" s="16" t="s">
        <v>24</v>
      </c>
      <c r="B84" s="11">
        <v>2070</v>
      </c>
      <c r="C84" s="7">
        <v>-32224</v>
      </c>
      <c r="D84" s="7">
        <v>21052</v>
      </c>
      <c r="E84" s="7">
        <f>E77+E58</f>
        <v>-9875.4965599999578</v>
      </c>
      <c r="F84" s="7">
        <f t="shared" si="9"/>
        <v>21052</v>
      </c>
      <c r="G84" s="7">
        <f t="shared" si="13"/>
        <v>30927.496559999956</v>
      </c>
      <c r="H84" s="82">
        <f t="shared" ref="H84" si="15">F84/E84*100</f>
        <v>-213.17409076187346</v>
      </c>
    </row>
    <row r="85" spans="1:18" s="4" customFormat="1" ht="21.75" customHeight="1" outlineLevel="1">
      <c r="A85" s="238" t="s">
        <v>113</v>
      </c>
      <c r="B85" s="123"/>
      <c r="C85" s="123"/>
      <c r="D85" s="264"/>
      <c r="E85" s="123"/>
      <c r="F85" s="123"/>
      <c r="G85" s="123"/>
      <c r="H85" s="236"/>
    </row>
    <row r="86" spans="1:18" s="4" customFormat="1" ht="39" customHeight="1" outlineLevel="1">
      <c r="A86" s="23" t="s">
        <v>124</v>
      </c>
      <c r="B86" s="11">
        <v>2110</v>
      </c>
      <c r="C86" s="152">
        <v>40621</v>
      </c>
      <c r="D86" s="152">
        <v>41622</v>
      </c>
      <c r="E86" s="109">
        <v>35460.399999999994</v>
      </c>
      <c r="F86" s="7">
        <v>41622</v>
      </c>
      <c r="G86" s="7">
        <f t="shared" si="13"/>
        <v>6161.6000000000058</v>
      </c>
      <c r="H86" s="82">
        <f t="shared" ref="H86:H89" si="16">F86/E86*100</f>
        <v>117.37600252676226</v>
      </c>
    </row>
    <row r="87" spans="1:18" s="4" customFormat="1" ht="37.5" customHeight="1" outlineLevel="1">
      <c r="A87" s="23" t="s">
        <v>190</v>
      </c>
      <c r="B87" s="11">
        <v>2120</v>
      </c>
      <c r="C87" s="152">
        <v>13232</v>
      </c>
      <c r="D87" s="152">
        <v>29680</v>
      </c>
      <c r="E87" s="109">
        <v>29115.322860000011</v>
      </c>
      <c r="F87" s="7">
        <v>29680</v>
      </c>
      <c r="G87" s="7">
        <f t="shared" si="13"/>
        <v>564.67713999998887</v>
      </c>
      <c r="H87" s="82">
        <f t="shared" si="16"/>
        <v>101.93945003706544</v>
      </c>
      <c r="R87" s="176"/>
    </row>
    <row r="88" spans="1:18" s="4" customFormat="1" ht="15.75" outlineLevel="1">
      <c r="A88" s="17" t="s">
        <v>125</v>
      </c>
      <c r="B88" s="18">
        <v>2121</v>
      </c>
      <c r="C88" s="152">
        <v>11909</v>
      </c>
      <c r="D88" s="152">
        <v>15097</v>
      </c>
      <c r="E88" s="109">
        <v>21088</v>
      </c>
      <c r="F88" s="7">
        <v>15097</v>
      </c>
      <c r="G88" s="7">
        <f t="shared" si="13"/>
        <v>-5991</v>
      </c>
      <c r="H88" s="82">
        <f t="shared" si="16"/>
        <v>71.590477996965092</v>
      </c>
    </row>
    <row r="89" spans="1:18" s="4" customFormat="1" ht="19.5" customHeight="1" outlineLevel="1">
      <c r="A89" s="17" t="s">
        <v>126</v>
      </c>
      <c r="B89" s="18">
        <v>2122</v>
      </c>
      <c r="C89" s="152">
        <v>64</v>
      </c>
      <c r="D89" s="152">
        <v>718</v>
      </c>
      <c r="E89" s="109">
        <v>1185</v>
      </c>
      <c r="F89" s="7">
        <v>718</v>
      </c>
      <c r="G89" s="7">
        <f t="shared" si="13"/>
        <v>-467</v>
      </c>
      <c r="H89" s="82">
        <f t="shared" si="16"/>
        <v>60.59071729957806</v>
      </c>
    </row>
    <row r="90" spans="1:18" s="4" customFormat="1" ht="33.75" customHeight="1" outlineLevel="1">
      <c r="A90" s="19" t="s">
        <v>127</v>
      </c>
      <c r="B90" s="20">
        <v>2123</v>
      </c>
      <c r="C90" s="257">
        <v>0</v>
      </c>
      <c r="D90" s="257">
        <v>12773</v>
      </c>
      <c r="E90" s="109">
        <v>3048.3228600000098</v>
      </c>
      <c r="F90" s="7">
        <v>12773</v>
      </c>
      <c r="G90" s="7">
        <f t="shared" si="13"/>
        <v>9724.6771399999907</v>
      </c>
      <c r="H90" s="82" t="s">
        <v>165</v>
      </c>
    </row>
    <row r="91" spans="1:18" s="4" customFormat="1" ht="36" customHeight="1" outlineLevel="1">
      <c r="A91" s="19" t="s">
        <v>128</v>
      </c>
      <c r="B91" s="21">
        <v>2124</v>
      </c>
      <c r="C91" s="257">
        <v>0</v>
      </c>
      <c r="D91" s="257">
        <v>0</v>
      </c>
      <c r="E91" s="109">
        <v>0</v>
      </c>
      <c r="F91" s="7">
        <v>0</v>
      </c>
      <c r="G91" s="7">
        <f t="shared" si="13"/>
        <v>0</v>
      </c>
      <c r="H91" s="82" t="s">
        <v>165</v>
      </c>
    </row>
    <row r="92" spans="1:18" s="4" customFormat="1" ht="36.75" customHeight="1" outlineLevel="1">
      <c r="A92" s="19" t="s">
        <v>129</v>
      </c>
      <c r="B92" s="21">
        <v>2125</v>
      </c>
      <c r="C92" s="257">
        <v>89</v>
      </c>
      <c r="D92" s="257">
        <v>32</v>
      </c>
      <c r="E92" s="109">
        <v>36.4</v>
      </c>
      <c r="F92" s="7">
        <v>32</v>
      </c>
      <c r="G92" s="7">
        <f t="shared" si="13"/>
        <v>-4.3999999999999986</v>
      </c>
      <c r="H92" s="82">
        <f t="shared" ref="H92" si="17">F92/E92*100</f>
        <v>87.912087912087912</v>
      </c>
    </row>
    <row r="93" spans="1:18" s="4" customFormat="1" ht="20.25" customHeight="1" outlineLevel="1">
      <c r="A93" s="22" t="s">
        <v>141</v>
      </c>
      <c r="B93" s="20">
        <v>2126</v>
      </c>
      <c r="C93" s="257">
        <v>0</v>
      </c>
      <c r="D93" s="257">
        <v>0</v>
      </c>
      <c r="E93" s="109" t="s">
        <v>165</v>
      </c>
      <c r="F93" s="7">
        <v>0</v>
      </c>
      <c r="G93" s="7">
        <v>0</v>
      </c>
      <c r="H93" s="82" t="s">
        <v>165</v>
      </c>
    </row>
    <row r="94" spans="1:18" s="4" customFormat="1" ht="21.75" customHeight="1" outlineLevel="1">
      <c r="A94" s="22" t="s">
        <v>130</v>
      </c>
      <c r="B94" s="20">
        <v>2127</v>
      </c>
      <c r="C94" s="257">
        <v>1170</v>
      </c>
      <c r="D94" s="257">
        <v>1060</v>
      </c>
      <c r="E94" s="273">
        <v>3757.6</v>
      </c>
      <c r="F94" s="7">
        <v>1060</v>
      </c>
      <c r="G94" s="7">
        <f t="shared" si="13"/>
        <v>-2697.6</v>
      </c>
      <c r="H94" s="82">
        <f t="shared" ref="H94:H97" si="18">F94/E94*100</f>
        <v>28.209495422610175</v>
      </c>
    </row>
    <row r="95" spans="1:18" s="4" customFormat="1" ht="31.5" outlineLevel="1">
      <c r="A95" s="16" t="s">
        <v>111</v>
      </c>
      <c r="B95" s="146">
        <v>2130</v>
      </c>
      <c r="C95" s="152">
        <v>14401</v>
      </c>
      <c r="D95" s="152">
        <v>18320</v>
      </c>
      <c r="E95" s="273">
        <v>35612.5</v>
      </c>
      <c r="F95" s="7">
        <v>18320</v>
      </c>
      <c r="G95" s="7">
        <f t="shared" si="13"/>
        <v>-17292.5</v>
      </c>
      <c r="H95" s="82">
        <f t="shared" si="18"/>
        <v>51.442611442611444</v>
      </c>
    </row>
    <row r="96" spans="1:18" s="4" customFormat="1" ht="22.5" customHeight="1" outlineLevel="1">
      <c r="A96" s="23" t="s">
        <v>112</v>
      </c>
      <c r="B96" s="6">
        <v>2131</v>
      </c>
      <c r="C96" s="152">
        <v>14401</v>
      </c>
      <c r="D96" s="152">
        <v>18320</v>
      </c>
      <c r="E96" s="273">
        <v>25774.2</v>
      </c>
      <c r="F96" s="7">
        <v>18320</v>
      </c>
      <c r="G96" s="7">
        <f t="shared" si="13"/>
        <v>-7454.2000000000007</v>
      </c>
      <c r="H96" s="82">
        <f t="shared" si="18"/>
        <v>71.078830768753249</v>
      </c>
    </row>
    <row r="97" spans="1:17" s="4" customFormat="1" ht="22.5" customHeight="1" outlineLevel="1">
      <c r="A97" s="23" t="s">
        <v>191</v>
      </c>
      <c r="B97" s="6">
        <v>2200</v>
      </c>
      <c r="C97" s="152">
        <v>68254</v>
      </c>
      <c r="D97" s="152">
        <v>59942</v>
      </c>
      <c r="E97" s="109">
        <v>100188.22286000001</v>
      </c>
      <c r="F97" s="7">
        <v>59942</v>
      </c>
      <c r="G97" s="7">
        <f t="shared" si="13"/>
        <v>-40246.222860000009</v>
      </c>
      <c r="H97" s="82">
        <f t="shared" si="18"/>
        <v>59.829387415885336</v>
      </c>
    </row>
    <row r="98" spans="1:17" s="4" customFormat="1" ht="17.25" customHeight="1" outlineLevel="1">
      <c r="A98" s="230" t="s">
        <v>80</v>
      </c>
      <c r="B98" s="230"/>
      <c r="C98" s="230"/>
      <c r="D98" s="261"/>
      <c r="E98" s="230"/>
      <c r="F98" s="7"/>
      <c r="G98" s="230"/>
      <c r="H98" s="230"/>
    </row>
    <row r="99" spans="1:17" s="4" customFormat="1" ht="20.100000000000001" customHeight="1" outlineLevel="1">
      <c r="A99" s="23" t="s">
        <v>78</v>
      </c>
      <c r="B99" s="8">
        <v>3405</v>
      </c>
      <c r="C99" s="7">
        <v>8315</v>
      </c>
      <c r="D99" s="7">
        <v>33260</v>
      </c>
      <c r="E99" s="279">
        <v>0</v>
      </c>
      <c r="F99" s="7">
        <f t="shared" ref="F99:F107" si="19">D99</f>
        <v>33260</v>
      </c>
      <c r="G99" s="7">
        <f t="shared" si="13"/>
        <v>33260</v>
      </c>
      <c r="H99" s="82"/>
    </row>
    <row r="100" spans="1:17" s="4" customFormat="1" ht="20.45" customHeight="1" outlineLevel="1">
      <c r="A100" s="23" t="s">
        <v>79</v>
      </c>
      <c r="B100" s="8">
        <v>3415</v>
      </c>
      <c r="C100" s="7">
        <v>5741</v>
      </c>
      <c r="D100" s="7">
        <v>67176</v>
      </c>
      <c r="E100" s="279">
        <v>0</v>
      </c>
      <c r="F100" s="7">
        <f t="shared" si="19"/>
        <v>67176</v>
      </c>
      <c r="G100" s="7">
        <f t="shared" si="13"/>
        <v>67176</v>
      </c>
      <c r="H100" s="82"/>
    </row>
    <row r="101" spans="1:17" s="4" customFormat="1" ht="18" customHeight="1" outlineLevel="1">
      <c r="A101" s="231" t="s">
        <v>81</v>
      </c>
      <c r="B101" s="231"/>
      <c r="C101" s="231"/>
      <c r="D101" s="265"/>
      <c r="E101" s="231"/>
      <c r="F101" s="7"/>
      <c r="G101" s="231"/>
      <c r="H101" s="231"/>
    </row>
    <row r="102" spans="1:17" s="4" customFormat="1" ht="20.100000000000001" customHeight="1" outlineLevel="1">
      <c r="A102" s="23" t="s">
        <v>136</v>
      </c>
      <c r="B102" s="147">
        <v>4000</v>
      </c>
      <c r="C102" s="7">
        <v>6287</v>
      </c>
      <c r="D102" s="7">
        <v>6163</v>
      </c>
      <c r="E102" s="279">
        <v>4345.6000000000004</v>
      </c>
      <c r="F102" s="7">
        <f t="shared" si="19"/>
        <v>6163</v>
      </c>
      <c r="G102" s="7">
        <f t="shared" si="13"/>
        <v>1817.3999999999996</v>
      </c>
      <c r="H102" s="82">
        <f t="shared" ref="H102:H103" si="20">F102/E102*100</f>
        <v>141.82161266568482</v>
      </c>
      <c r="Q102" s="118"/>
    </row>
    <row r="103" spans="1:17" s="4" customFormat="1" ht="20.100000000000001" customHeight="1" outlineLevel="1">
      <c r="A103" s="23" t="s">
        <v>66</v>
      </c>
      <c r="B103" s="147">
        <v>4000</v>
      </c>
      <c r="C103" s="7">
        <v>6287</v>
      </c>
      <c r="D103" s="7">
        <v>6163</v>
      </c>
      <c r="E103" s="279">
        <v>4345.6000000000004</v>
      </c>
      <c r="F103" s="7">
        <f t="shared" si="19"/>
        <v>6163</v>
      </c>
      <c r="G103" s="7">
        <f t="shared" si="13"/>
        <v>1817.3999999999996</v>
      </c>
      <c r="H103" s="82">
        <f t="shared" si="20"/>
        <v>141.82161266568482</v>
      </c>
      <c r="Q103" s="118"/>
    </row>
    <row r="104" spans="1:17" s="4" customFormat="1" ht="20.100000000000001" customHeight="1" outlineLevel="1">
      <c r="A104" s="16" t="s">
        <v>114</v>
      </c>
      <c r="B104" s="24" t="s">
        <v>67</v>
      </c>
      <c r="C104" s="7">
        <v>0</v>
      </c>
      <c r="D104" s="7">
        <v>0</v>
      </c>
      <c r="E104" s="279">
        <v>0</v>
      </c>
      <c r="F104" s="7">
        <f t="shared" si="19"/>
        <v>0</v>
      </c>
      <c r="G104" s="7">
        <f t="shared" si="13"/>
        <v>0</v>
      </c>
      <c r="H104" s="82" t="s">
        <v>165</v>
      </c>
      <c r="Q104" s="118"/>
    </row>
    <row r="105" spans="1:17" s="4" customFormat="1" ht="20.100000000000001" customHeight="1" outlineLevel="1">
      <c r="A105" s="16" t="s">
        <v>115</v>
      </c>
      <c r="B105" s="24" t="s">
        <v>68</v>
      </c>
      <c r="C105" s="7">
        <v>2893</v>
      </c>
      <c r="D105" s="7">
        <v>0</v>
      </c>
      <c r="E105" s="279">
        <v>0</v>
      </c>
      <c r="F105" s="7">
        <f t="shared" si="19"/>
        <v>0</v>
      </c>
      <c r="G105" s="7">
        <f t="shared" si="13"/>
        <v>0</v>
      </c>
      <c r="H105" s="82" t="s">
        <v>165</v>
      </c>
      <c r="Q105" s="118"/>
    </row>
    <row r="106" spans="1:17" s="4" customFormat="1" ht="20.100000000000001" customHeight="1" outlineLevel="1">
      <c r="A106" s="16" t="s">
        <v>60</v>
      </c>
      <c r="B106" s="24" t="s">
        <v>69</v>
      </c>
      <c r="C106" s="7">
        <v>3394</v>
      </c>
      <c r="D106" s="7">
        <v>6163</v>
      </c>
      <c r="E106" s="279">
        <v>4345.6000000000004</v>
      </c>
      <c r="F106" s="7">
        <f t="shared" si="19"/>
        <v>6163</v>
      </c>
      <c r="G106" s="7">
        <f t="shared" si="13"/>
        <v>1817.3999999999996</v>
      </c>
      <c r="H106" s="82">
        <f t="shared" ref="H106" si="21">F106/E106*100</f>
        <v>141.82161266568482</v>
      </c>
      <c r="Q106" s="118"/>
    </row>
    <row r="107" spans="1:17" s="4" customFormat="1" ht="20.100000000000001" customHeight="1" outlineLevel="1">
      <c r="A107" s="16" t="s">
        <v>116</v>
      </c>
      <c r="B107" s="24" t="s">
        <v>70</v>
      </c>
      <c r="C107" s="7">
        <v>0</v>
      </c>
      <c r="D107" s="260">
        <v>0</v>
      </c>
      <c r="E107" s="280">
        <v>0</v>
      </c>
      <c r="F107" s="7">
        <f t="shared" si="19"/>
        <v>0</v>
      </c>
      <c r="G107" s="7">
        <f t="shared" si="13"/>
        <v>0</v>
      </c>
      <c r="H107" s="82" t="s">
        <v>165</v>
      </c>
      <c r="Q107" s="118"/>
    </row>
    <row r="108" spans="1:17" s="4" customFormat="1" ht="23.25" customHeight="1" outlineLevel="1">
      <c r="A108" s="232" t="s">
        <v>42</v>
      </c>
      <c r="B108" s="232"/>
      <c r="C108" s="232"/>
      <c r="D108" s="266"/>
      <c r="E108" s="232"/>
      <c r="F108" s="232"/>
      <c r="G108" s="232"/>
      <c r="H108" s="232"/>
    </row>
    <row r="109" spans="1:17" s="4" customFormat="1" ht="15.75" outlineLevel="1">
      <c r="A109" s="23" t="s">
        <v>108</v>
      </c>
      <c r="B109" s="11">
        <v>5040</v>
      </c>
      <c r="C109" s="109">
        <v>-7.4</v>
      </c>
      <c r="D109" s="109">
        <f>(D58/(D33+D35+D41+D43+D51+D54))*100</f>
        <v>21.408589687279779</v>
      </c>
      <c r="E109" s="109">
        <f>'[37]фін план'!$O$88</f>
        <v>-0.10444969666171496</v>
      </c>
      <c r="F109" s="62">
        <f>D109</f>
        <v>21.408589687279779</v>
      </c>
      <c r="G109" s="109">
        <f t="shared" si="13"/>
        <v>21.513039383941493</v>
      </c>
      <c r="H109" s="82"/>
    </row>
    <row r="110" spans="1:17" s="4" customFormat="1" ht="21" customHeight="1" outlineLevel="1">
      <c r="A110" s="230" t="s">
        <v>82</v>
      </c>
      <c r="B110" s="230"/>
      <c r="C110" s="230"/>
      <c r="D110" s="261"/>
      <c r="E110" s="230"/>
      <c r="F110" s="230"/>
      <c r="G110" s="230"/>
      <c r="H110" s="230"/>
    </row>
    <row r="111" spans="1:17" s="4" customFormat="1" ht="20.100000000000001" customHeight="1" outlineLevel="1">
      <c r="A111" s="23" t="s">
        <v>102</v>
      </c>
      <c r="B111" s="11">
        <v>6000</v>
      </c>
      <c r="C111" s="7">
        <v>763805</v>
      </c>
      <c r="D111" s="7">
        <v>755322</v>
      </c>
      <c r="E111" s="152">
        <f>'[37]фін план'!$O$90</f>
        <v>685041.89999999991</v>
      </c>
      <c r="F111" s="60">
        <f t="shared" ref="F111:F132" si="22">D111</f>
        <v>755322</v>
      </c>
      <c r="G111" s="7">
        <f t="shared" si="13"/>
        <v>70280.100000000093</v>
      </c>
      <c r="H111" s="82">
        <f t="shared" ref="H111:H120" si="23">F111/E111*100</f>
        <v>110.25924107707866</v>
      </c>
    </row>
    <row r="112" spans="1:17" s="4" customFormat="1" ht="20.100000000000001" customHeight="1" outlineLevel="1">
      <c r="A112" s="23" t="s">
        <v>103</v>
      </c>
      <c r="B112" s="11">
        <v>6001</v>
      </c>
      <c r="C112" s="7">
        <v>491905</v>
      </c>
      <c r="D112" s="7">
        <v>511418</v>
      </c>
      <c r="E112" s="152">
        <f>'[37]фін план'!$O$91</f>
        <v>405515.89999999997</v>
      </c>
      <c r="F112" s="60">
        <f t="shared" si="22"/>
        <v>511418</v>
      </c>
      <c r="G112" s="7">
        <f t="shared" si="13"/>
        <v>105902.10000000003</v>
      </c>
      <c r="H112" s="82">
        <f t="shared" si="23"/>
        <v>126.11540016063489</v>
      </c>
    </row>
    <row r="113" spans="1:8" s="4" customFormat="1" ht="20.100000000000001" customHeight="1" outlineLevel="1">
      <c r="A113" s="25" t="s">
        <v>104</v>
      </c>
      <c r="B113" s="15">
        <v>6002</v>
      </c>
      <c r="C113" s="7">
        <v>580284</v>
      </c>
      <c r="D113" s="7">
        <v>675570</v>
      </c>
      <c r="E113" s="152">
        <f>'[37]фін план'!$O$93</f>
        <v>583342</v>
      </c>
      <c r="F113" s="60">
        <f t="shared" si="22"/>
        <v>675570</v>
      </c>
      <c r="G113" s="7">
        <f t="shared" si="13"/>
        <v>92228</v>
      </c>
      <c r="H113" s="82">
        <f t="shared" si="23"/>
        <v>115.81027939013478</v>
      </c>
    </row>
    <row r="114" spans="1:8" s="4" customFormat="1" ht="20.100000000000001" customHeight="1" outlineLevel="1">
      <c r="A114" s="25" t="s">
        <v>105</v>
      </c>
      <c r="B114" s="15">
        <v>6003</v>
      </c>
      <c r="C114" s="7">
        <v>88379</v>
      </c>
      <c r="D114" s="7">
        <v>164152</v>
      </c>
      <c r="E114" s="152">
        <f>'[37]фін план'!$O$94</f>
        <v>177826.09999999998</v>
      </c>
      <c r="F114" s="60">
        <f t="shared" si="22"/>
        <v>164152</v>
      </c>
      <c r="G114" s="7">
        <f t="shared" si="13"/>
        <v>-13674.099999999977</v>
      </c>
      <c r="H114" s="82">
        <f t="shared" si="23"/>
        <v>92.31040887698714</v>
      </c>
    </row>
    <row r="115" spans="1:8" s="4" customFormat="1" ht="20.100000000000001" customHeight="1" outlineLevel="1">
      <c r="A115" s="23" t="s">
        <v>106</v>
      </c>
      <c r="B115" s="11">
        <v>6010</v>
      </c>
      <c r="C115" s="7">
        <v>337165</v>
      </c>
      <c r="D115" s="7">
        <v>434488</v>
      </c>
      <c r="E115" s="152">
        <f>'[37]фін план'!$O$95</f>
        <v>258203</v>
      </c>
      <c r="F115" s="60">
        <f t="shared" si="22"/>
        <v>434488</v>
      </c>
      <c r="G115" s="7">
        <f t="shared" si="13"/>
        <v>176285</v>
      </c>
      <c r="H115" s="82">
        <f t="shared" si="23"/>
        <v>168.27380007203635</v>
      </c>
    </row>
    <row r="116" spans="1:8" s="4" customFormat="1" ht="15.75" outlineLevel="1">
      <c r="A116" s="23" t="s">
        <v>107</v>
      </c>
      <c r="B116" s="11">
        <v>6011</v>
      </c>
      <c r="C116" s="7">
        <v>5741</v>
      </c>
      <c r="D116" s="7">
        <v>67167</v>
      </c>
      <c r="E116" s="152">
        <v>0</v>
      </c>
      <c r="F116" s="60">
        <f t="shared" si="22"/>
        <v>67167</v>
      </c>
      <c r="G116" s="7">
        <f t="shared" si="13"/>
        <v>67167</v>
      </c>
      <c r="H116" s="82"/>
    </row>
    <row r="117" spans="1:8" s="4" customFormat="1" ht="20.100000000000001" customHeight="1" outlineLevel="1">
      <c r="A117" s="23" t="s">
        <v>51</v>
      </c>
      <c r="B117" s="11">
        <v>6020</v>
      </c>
      <c r="C117" s="324">
        <f>SUM(C115,C111)</f>
        <v>1100970</v>
      </c>
      <c r="D117" s="7">
        <v>1189810</v>
      </c>
      <c r="E117" s="152">
        <f>'[37]фін план'!$O$97</f>
        <v>943244.89999999991</v>
      </c>
      <c r="F117" s="60">
        <f t="shared" si="22"/>
        <v>1189810</v>
      </c>
      <c r="G117" s="7">
        <f t="shared" si="13"/>
        <v>246565.10000000009</v>
      </c>
      <c r="H117" s="82">
        <f t="shared" si="23"/>
        <v>126.14009362785848</v>
      </c>
    </row>
    <row r="118" spans="1:8" s="4" customFormat="1" ht="20.100000000000001" customHeight="1" outlineLevel="1">
      <c r="A118" s="23" t="s">
        <v>135</v>
      </c>
      <c r="B118" s="11">
        <v>6030</v>
      </c>
      <c r="C118" s="7">
        <v>242182</v>
      </c>
      <c r="D118" s="7">
        <v>333376</v>
      </c>
      <c r="E118" s="152">
        <v>241564.75397999998</v>
      </c>
      <c r="F118" s="60">
        <f t="shared" si="22"/>
        <v>333376</v>
      </c>
      <c r="G118" s="7">
        <f t="shared" si="13"/>
        <v>91811.246020000021</v>
      </c>
      <c r="H118" s="82">
        <f t="shared" si="23"/>
        <v>138.00688821830417</v>
      </c>
    </row>
    <row r="119" spans="1:8" s="4" customFormat="1" ht="20.100000000000001" customHeight="1" outlineLevel="1">
      <c r="A119" s="23" t="s">
        <v>134</v>
      </c>
      <c r="B119" s="11">
        <v>6040</v>
      </c>
      <c r="C119" s="7">
        <v>483386</v>
      </c>
      <c r="D119" s="7">
        <v>400085</v>
      </c>
      <c r="E119" s="152">
        <v>315384.75397999998</v>
      </c>
      <c r="F119" s="60">
        <f t="shared" si="22"/>
        <v>400085</v>
      </c>
      <c r="G119" s="7">
        <f t="shared" si="13"/>
        <v>84700.246020000021</v>
      </c>
      <c r="H119" s="82">
        <f t="shared" si="23"/>
        <v>126.85616376540867</v>
      </c>
    </row>
    <row r="120" spans="1:8" s="4" customFormat="1" ht="20.100000000000001" customHeight="1" outlineLevel="1">
      <c r="A120" s="23" t="s">
        <v>142</v>
      </c>
      <c r="B120" s="11">
        <v>6050</v>
      </c>
      <c r="C120" s="7">
        <v>725568</v>
      </c>
      <c r="D120" s="7">
        <f>SUM(D118:D119)</f>
        <v>733461</v>
      </c>
      <c r="E120" s="152">
        <f>'[37]фін план'!$O$100</f>
        <v>556949.50795999996</v>
      </c>
      <c r="F120" s="60">
        <f t="shared" si="22"/>
        <v>733461</v>
      </c>
      <c r="G120" s="7">
        <f t="shared" si="13"/>
        <v>176511.49204000004</v>
      </c>
      <c r="H120" s="82">
        <f t="shared" si="23"/>
        <v>131.69254834006912</v>
      </c>
    </row>
    <row r="121" spans="1:8" s="4" customFormat="1" ht="20.100000000000001" customHeight="1" outlineLevel="1">
      <c r="A121" s="23" t="s">
        <v>133</v>
      </c>
      <c r="B121" s="11">
        <v>6060</v>
      </c>
      <c r="C121" s="79" t="s">
        <v>165</v>
      </c>
      <c r="D121" s="267" t="s">
        <v>165</v>
      </c>
      <c r="E121" s="152" t="s">
        <v>165</v>
      </c>
      <c r="F121" s="60" t="str">
        <f t="shared" si="22"/>
        <v>-</v>
      </c>
      <c r="G121" s="79">
        <v>0</v>
      </c>
      <c r="H121" s="79" t="s">
        <v>165</v>
      </c>
    </row>
    <row r="122" spans="1:8" s="4" customFormat="1" ht="15.75" outlineLevel="1">
      <c r="A122" s="23" t="s">
        <v>117</v>
      </c>
      <c r="B122" s="11">
        <v>6070</v>
      </c>
      <c r="C122" s="79" t="s">
        <v>165</v>
      </c>
      <c r="D122" s="267" t="s">
        <v>165</v>
      </c>
      <c r="E122" s="152" t="s">
        <v>165</v>
      </c>
      <c r="F122" s="60" t="str">
        <f t="shared" si="22"/>
        <v>-</v>
      </c>
      <c r="G122" s="79">
        <v>0</v>
      </c>
      <c r="H122" s="79" t="s">
        <v>165</v>
      </c>
    </row>
    <row r="123" spans="1:8" s="4" customFormat="1" ht="20.100000000000001" customHeight="1" outlineLevel="1">
      <c r="A123" s="23" t="s">
        <v>33</v>
      </c>
      <c r="B123" s="11">
        <v>6080</v>
      </c>
      <c r="C123" s="7">
        <v>375402</v>
      </c>
      <c r="D123" s="7">
        <v>456349</v>
      </c>
      <c r="E123" s="152">
        <f>'[37]фін план'!$O$103</f>
        <v>422061.95196930628</v>
      </c>
      <c r="F123" s="60">
        <f t="shared" si="22"/>
        <v>456349</v>
      </c>
      <c r="G123" s="7">
        <f t="shared" si="13"/>
        <v>34287.048030693724</v>
      </c>
      <c r="H123" s="82">
        <f t="shared" ref="H123" si="24">F123/E123*100</f>
        <v>108.1237002934553</v>
      </c>
    </row>
    <row r="124" spans="1:8" s="4" customFormat="1" ht="19.5" customHeight="1" outlineLevel="1">
      <c r="A124" s="231" t="s">
        <v>83</v>
      </c>
      <c r="B124" s="231"/>
      <c r="C124" s="231"/>
      <c r="D124" s="265"/>
      <c r="E124" s="231"/>
      <c r="F124" s="231"/>
      <c r="G124" s="231"/>
      <c r="H124" s="231"/>
    </row>
    <row r="125" spans="1:8" s="4" customFormat="1" ht="21.75" customHeight="1" outlineLevel="1">
      <c r="A125" s="23" t="s">
        <v>109</v>
      </c>
      <c r="B125" s="26" t="s">
        <v>84</v>
      </c>
      <c r="C125" s="79">
        <v>0</v>
      </c>
      <c r="D125" s="267" t="s">
        <v>165</v>
      </c>
      <c r="E125" s="79">
        <v>0</v>
      </c>
      <c r="F125" s="79" t="str">
        <f t="shared" si="22"/>
        <v>-</v>
      </c>
      <c r="G125" s="79">
        <v>0</v>
      </c>
      <c r="H125" s="79" t="s">
        <v>165</v>
      </c>
    </row>
    <row r="126" spans="1:8" s="4" customFormat="1" ht="20.100000000000001" customHeight="1" outlineLevel="1">
      <c r="A126" s="23" t="s">
        <v>118</v>
      </c>
      <c r="B126" s="26" t="s">
        <v>86</v>
      </c>
      <c r="C126" s="79">
        <v>0</v>
      </c>
      <c r="D126" s="267" t="s">
        <v>165</v>
      </c>
      <c r="E126" s="79">
        <v>0</v>
      </c>
      <c r="F126" s="79" t="str">
        <f t="shared" si="22"/>
        <v>-</v>
      </c>
      <c r="G126" s="79">
        <v>0</v>
      </c>
      <c r="H126" s="79" t="s">
        <v>165</v>
      </c>
    </row>
    <row r="127" spans="1:8" s="4" customFormat="1" ht="20.100000000000001" customHeight="1" outlineLevel="1">
      <c r="A127" s="23" t="s">
        <v>119</v>
      </c>
      <c r="B127" s="26" t="s">
        <v>87</v>
      </c>
      <c r="C127" s="79">
        <v>0</v>
      </c>
      <c r="D127" s="267" t="s">
        <v>165</v>
      </c>
      <c r="E127" s="79">
        <v>0</v>
      </c>
      <c r="F127" s="79" t="str">
        <f t="shared" si="22"/>
        <v>-</v>
      </c>
      <c r="G127" s="79">
        <v>0</v>
      </c>
      <c r="H127" s="79" t="s">
        <v>165</v>
      </c>
    </row>
    <row r="128" spans="1:8" s="4" customFormat="1" ht="21.75" customHeight="1" outlineLevel="1">
      <c r="A128" s="23" t="s">
        <v>120</v>
      </c>
      <c r="B128" s="26" t="s">
        <v>88</v>
      </c>
      <c r="C128" s="79">
        <v>0</v>
      </c>
      <c r="D128" s="267" t="s">
        <v>165</v>
      </c>
      <c r="E128" s="79">
        <v>0</v>
      </c>
      <c r="F128" s="79" t="str">
        <f t="shared" si="22"/>
        <v>-</v>
      </c>
      <c r="G128" s="79">
        <v>0</v>
      </c>
      <c r="H128" s="79" t="s">
        <v>165</v>
      </c>
    </row>
    <row r="129" spans="1:8" s="4" customFormat="1" ht="20.100000000000001" customHeight="1" outlineLevel="1">
      <c r="A129" s="23" t="s">
        <v>110</v>
      </c>
      <c r="B129" s="26" t="s">
        <v>85</v>
      </c>
      <c r="C129" s="79">
        <v>0</v>
      </c>
      <c r="D129" s="267" t="s">
        <v>165</v>
      </c>
      <c r="E129" s="79">
        <v>0</v>
      </c>
      <c r="F129" s="79" t="str">
        <f t="shared" si="22"/>
        <v>-</v>
      </c>
      <c r="G129" s="79">
        <v>0</v>
      </c>
      <c r="H129" s="79" t="s">
        <v>165</v>
      </c>
    </row>
    <row r="130" spans="1:8" s="4" customFormat="1" ht="21.75" customHeight="1" outlineLevel="1">
      <c r="A130" s="23" t="s">
        <v>118</v>
      </c>
      <c r="B130" s="26" t="s">
        <v>89</v>
      </c>
      <c r="C130" s="79">
        <v>0</v>
      </c>
      <c r="D130" s="267" t="s">
        <v>165</v>
      </c>
      <c r="E130" s="79">
        <v>0</v>
      </c>
      <c r="F130" s="79" t="str">
        <f t="shared" si="22"/>
        <v>-</v>
      </c>
      <c r="G130" s="79">
        <v>0</v>
      </c>
      <c r="H130" s="79" t="s">
        <v>165</v>
      </c>
    </row>
    <row r="131" spans="1:8" s="4" customFormat="1" ht="25.5" customHeight="1" outlineLevel="1">
      <c r="A131" s="23" t="s">
        <v>119</v>
      </c>
      <c r="B131" s="26" t="s">
        <v>90</v>
      </c>
      <c r="C131" s="79">
        <v>0</v>
      </c>
      <c r="D131" s="267" t="s">
        <v>165</v>
      </c>
      <c r="E131" s="79">
        <v>0</v>
      </c>
      <c r="F131" s="79" t="str">
        <f t="shared" si="22"/>
        <v>-</v>
      </c>
      <c r="G131" s="79">
        <v>0</v>
      </c>
      <c r="H131" s="79" t="s">
        <v>165</v>
      </c>
    </row>
    <row r="132" spans="1:8" s="4" customFormat="1" ht="25.5" customHeight="1" outlineLevel="1">
      <c r="A132" s="23" t="s">
        <v>120</v>
      </c>
      <c r="B132" s="26" t="s">
        <v>91</v>
      </c>
      <c r="C132" s="79">
        <v>0</v>
      </c>
      <c r="D132" s="267" t="s">
        <v>165</v>
      </c>
      <c r="E132" s="79">
        <v>0</v>
      </c>
      <c r="F132" s="79" t="str">
        <f t="shared" si="22"/>
        <v>-</v>
      </c>
      <c r="G132" s="79">
        <v>0</v>
      </c>
      <c r="H132" s="79" t="s">
        <v>165</v>
      </c>
    </row>
    <row r="133" spans="1:8" s="4" customFormat="1" ht="25.5" customHeight="1" outlineLevel="1">
      <c r="A133" s="30"/>
      <c r="B133" s="27"/>
      <c r="C133" s="124"/>
      <c r="D133" s="268"/>
      <c r="E133" s="292" t="s">
        <v>140</v>
      </c>
      <c r="F133" s="293"/>
      <c r="G133" s="293"/>
      <c r="H133" s="293"/>
    </row>
    <row r="134" spans="1:8" s="4" customFormat="1" ht="10.5" customHeight="1" outlineLevel="1">
      <c r="A134" s="30"/>
      <c r="B134" s="27"/>
      <c r="C134" s="124"/>
      <c r="D134" s="268"/>
      <c r="E134" s="281"/>
      <c r="F134" s="83"/>
      <c r="G134" s="83"/>
      <c r="H134" s="83"/>
    </row>
    <row r="135" spans="1:8" s="4" customFormat="1" ht="20.100000000000001" customHeight="1" outlineLevel="1">
      <c r="A135" s="130">
        <v>1</v>
      </c>
      <c r="B135" s="131">
        <v>2</v>
      </c>
      <c r="C135" s="259">
        <v>3</v>
      </c>
      <c r="D135" s="270">
        <v>4</v>
      </c>
      <c r="E135" s="271">
        <v>5</v>
      </c>
      <c r="F135" s="131">
        <v>6</v>
      </c>
      <c r="G135" s="130">
        <v>7</v>
      </c>
      <c r="H135" s="131">
        <v>8</v>
      </c>
    </row>
    <row r="136" spans="1:8" s="4" customFormat="1" ht="15.75">
      <c r="A136" s="230" t="s">
        <v>92</v>
      </c>
      <c r="B136" s="230"/>
      <c r="C136" s="261"/>
      <c r="D136" s="261"/>
      <c r="E136" s="230"/>
      <c r="F136" s="230"/>
      <c r="G136" s="230"/>
      <c r="H136" s="230"/>
    </row>
    <row r="137" spans="1:8" s="4" customFormat="1" ht="43.15" customHeight="1">
      <c r="A137" s="23" t="s">
        <v>183</v>
      </c>
      <c r="B137" s="26" t="s">
        <v>93</v>
      </c>
      <c r="C137" s="7">
        <v>2425</v>
      </c>
      <c r="D137" s="287">
        <v>2604</v>
      </c>
      <c r="E137" s="80">
        <v>3063.8</v>
      </c>
      <c r="F137" s="60">
        <f t="shared" ref="F137:F152" si="25">D137</f>
        <v>2604</v>
      </c>
      <c r="G137" s="79">
        <f t="shared" ref="G137:G152" si="26">F137-E137</f>
        <v>-459.80000000000018</v>
      </c>
      <c r="H137" s="82">
        <f t="shared" ref="H137:H152" si="27">F137/E137*100</f>
        <v>84.992492982570653</v>
      </c>
    </row>
    <row r="138" spans="1:8" s="4" customFormat="1" ht="15.75">
      <c r="A138" s="9" t="s">
        <v>58</v>
      </c>
      <c r="B138" s="26" t="s">
        <v>94</v>
      </c>
      <c r="C138" s="7">
        <v>1</v>
      </c>
      <c r="D138" s="287">
        <v>1</v>
      </c>
      <c r="E138" s="80">
        <v>1</v>
      </c>
      <c r="F138" s="60">
        <f t="shared" si="25"/>
        <v>1</v>
      </c>
      <c r="G138" s="79">
        <f t="shared" si="26"/>
        <v>0</v>
      </c>
      <c r="H138" s="82">
        <f t="shared" si="27"/>
        <v>100</v>
      </c>
    </row>
    <row r="139" spans="1:8" s="4" customFormat="1" ht="15.75">
      <c r="A139" s="9" t="s">
        <v>57</v>
      </c>
      <c r="B139" s="26" t="s">
        <v>95</v>
      </c>
      <c r="C139" s="7">
        <v>128</v>
      </c>
      <c r="D139" s="287">
        <v>162</v>
      </c>
      <c r="E139" s="80">
        <v>152</v>
      </c>
      <c r="F139" s="60">
        <f t="shared" si="25"/>
        <v>162</v>
      </c>
      <c r="G139" s="79">
        <f t="shared" si="26"/>
        <v>10</v>
      </c>
      <c r="H139" s="82">
        <f t="shared" si="27"/>
        <v>106.57894736842107</v>
      </c>
    </row>
    <row r="140" spans="1:8" s="4" customFormat="1" ht="15.75">
      <c r="A140" s="9" t="s">
        <v>59</v>
      </c>
      <c r="B140" s="26" t="s">
        <v>96</v>
      </c>
      <c r="C140" s="7">
        <v>2296</v>
      </c>
      <c r="D140" s="287">
        <v>2441</v>
      </c>
      <c r="E140" s="80">
        <v>2910.8</v>
      </c>
      <c r="F140" s="60">
        <f t="shared" si="25"/>
        <v>2441</v>
      </c>
      <c r="G140" s="79">
        <f t="shared" si="26"/>
        <v>-469.80000000000018</v>
      </c>
      <c r="H140" s="82">
        <f t="shared" si="27"/>
        <v>83.860107187027623</v>
      </c>
    </row>
    <row r="141" spans="1:8" s="4" customFormat="1" ht="20.100000000000001" customHeight="1">
      <c r="A141" s="23" t="s">
        <v>1</v>
      </c>
      <c r="B141" s="26" t="s">
        <v>97</v>
      </c>
      <c r="C141" s="109">
        <v>66348</v>
      </c>
      <c r="D141" s="286">
        <v>83264</v>
      </c>
      <c r="E141" s="119">
        <v>117155.3</v>
      </c>
      <c r="F141" s="62">
        <f t="shared" si="25"/>
        <v>83264</v>
      </c>
      <c r="G141" s="79">
        <f t="shared" si="26"/>
        <v>-33891.300000000003</v>
      </c>
      <c r="H141" s="82">
        <f t="shared" si="27"/>
        <v>71.071475212815798</v>
      </c>
    </row>
    <row r="142" spans="1:8" s="38" customFormat="1" ht="20.100000000000001" customHeight="1" outlineLevel="1">
      <c r="A142" s="87" t="s">
        <v>58</v>
      </c>
      <c r="B142" s="88"/>
      <c r="C142" s="254">
        <v>117.2</v>
      </c>
      <c r="D142" s="286">
        <v>129.41999999999999</v>
      </c>
      <c r="E142" s="274">
        <v>185.53149999999999</v>
      </c>
      <c r="F142" s="62">
        <f t="shared" si="25"/>
        <v>129.41999999999999</v>
      </c>
      <c r="G142" s="110">
        <f t="shared" si="26"/>
        <v>-56.111500000000007</v>
      </c>
      <c r="H142" s="84">
        <f t="shared" si="27"/>
        <v>69.756348652385171</v>
      </c>
    </row>
    <row r="143" spans="1:8" s="38" customFormat="1" ht="20.100000000000001" customHeight="1" outlineLevel="1">
      <c r="A143" s="87" t="s">
        <v>57</v>
      </c>
      <c r="B143" s="88"/>
      <c r="C143" s="7">
        <v>6045</v>
      </c>
      <c r="D143" s="286">
        <v>7458.5</v>
      </c>
      <c r="E143" s="274">
        <v>11604.282000000001</v>
      </c>
      <c r="F143" s="62">
        <f t="shared" si="25"/>
        <v>7458.5</v>
      </c>
      <c r="G143" s="110">
        <f t="shared" si="26"/>
        <v>-4145.7820000000011</v>
      </c>
      <c r="H143" s="84">
        <f t="shared" si="27"/>
        <v>64.273687936918449</v>
      </c>
    </row>
    <row r="144" spans="1:8" s="38" customFormat="1" ht="20.100000000000001" customHeight="1" outlineLevel="1">
      <c r="A144" s="87" t="s">
        <v>59</v>
      </c>
      <c r="B144" s="88"/>
      <c r="C144" s="7">
        <v>60185.9</v>
      </c>
      <c r="D144" s="286">
        <f>D141-D142-D143</f>
        <v>75676.08</v>
      </c>
      <c r="E144" s="274">
        <v>105365.49695</v>
      </c>
      <c r="F144" s="62">
        <f t="shared" si="25"/>
        <v>75676.08</v>
      </c>
      <c r="G144" s="110">
        <f t="shared" si="26"/>
        <v>-29689.416949999999</v>
      </c>
      <c r="H144" s="84">
        <f t="shared" si="27"/>
        <v>71.822448705301724</v>
      </c>
    </row>
    <row r="145" spans="1:19" s="38" customFormat="1" ht="20.100000000000001" customHeight="1" outlineLevel="1">
      <c r="A145" s="87"/>
      <c r="B145" s="88"/>
      <c r="C145" s="258"/>
      <c r="D145" s="269"/>
      <c r="E145" s="152"/>
      <c r="F145" s="117">
        <f t="shared" si="25"/>
        <v>0</v>
      </c>
      <c r="G145" s="110">
        <f t="shared" si="26"/>
        <v>0</v>
      </c>
      <c r="H145" s="84"/>
    </row>
    <row r="146" spans="1:19" s="38" customFormat="1" ht="20.100000000000001" customHeight="1" outlineLevel="1">
      <c r="A146" s="87"/>
      <c r="B146" s="88"/>
      <c r="C146" s="258"/>
      <c r="D146" s="269"/>
      <c r="E146" s="152"/>
      <c r="F146" s="117">
        <f t="shared" si="25"/>
        <v>0</v>
      </c>
      <c r="G146" s="110">
        <f t="shared" si="26"/>
        <v>0</v>
      </c>
      <c r="H146" s="84"/>
    </row>
    <row r="147" spans="1:19" s="38" customFormat="1" ht="20.100000000000001" customHeight="1" outlineLevel="1">
      <c r="A147" s="87"/>
      <c r="B147" s="88"/>
      <c r="C147" s="258"/>
      <c r="D147" s="269"/>
      <c r="E147" s="276"/>
      <c r="F147" s="117">
        <f t="shared" si="25"/>
        <v>0</v>
      </c>
      <c r="G147" s="110">
        <f t="shared" si="26"/>
        <v>0</v>
      </c>
      <c r="H147" s="84"/>
    </row>
    <row r="148" spans="1:19" s="38" customFormat="1" ht="20.100000000000001" customHeight="1" outlineLevel="1">
      <c r="A148" s="87"/>
      <c r="B148" s="88"/>
      <c r="C148" s="258"/>
      <c r="D148" s="269"/>
      <c r="E148" s="277"/>
      <c r="F148" s="117">
        <f t="shared" si="25"/>
        <v>0</v>
      </c>
      <c r="G148" s="110">
        <f t="shared" si="26"/>
        <v>0</v>
      </c>
      <c r="H148" s="84"/>
    </row>
    <row r="149" spans="1:19" s="4" customFormat="1" ht="31.5">
      <c r="A149" s="23" t="s">
        <v>71</v>
      </c>
      <c r="B149" s="26" t="s">
        <v>98</v>
      </c>
      <c r="C149" s="253">
        <v>9120</v>
      </c>
      <c r="D149" s="288">
        <v>10658.474142345111</v>
      </c>
      <c r="E149" s="154">
        <v>12746.186652740604</v>
      </c>
      <c r="F149" s="116">
        <f t="shared" si="25"/>
        <v>10658.474142345111</v>
      </c>
      <c r="G149" s="174">
        <f t="shared" si="26"/>
        <v>-2087.7125103954932</v>
      </c>
      <c r="H149" s="82">
        <f t="shared" si="27"/>
        <v>83.620885467367557</v>
      </c>
      <c r="S149" s="250"/>
    </row>
    <row r="150" spans="1:19" s="4" customFormat="1" ht="19.899999999999999" customHeight="1">
      <c r="A150" s="9" t="s">
        <v>58</v>
      </c>
      <c r="B150" s="26" t="s">
        <v>99</v>
      </c>
      <c r="C150" s="253">
        <v>39058.33</v>
      </c>
      <c r="D150" s="288">
        <v>43139.999999999993</v>
      </c>
      <c r="E150" s="85">
        <v>61843.833333333328</v>
      </c>
      <c r="F150" s="116">
        <f t="shared" si="25"/>
        <v>43139.999999999993</v>
      </c>
      <c r="G150" s="174">
        <f t="shared" si="26"/>
        <v>-18703.833333333336</v>
      </c>
      <c r="H150" s="82">
        <f t="shared" si="27"/>
        <v>69.756348652385171</v>
      </c>
      <c r="S150" s="250"/>
    </row>
    <row r="151" spans="1:19" s="4" customFormat="1" ht="20.100000000000001" customHeight="1">
      <c r="A151" s="9" t="s">
        <v>57</v>
      </c>
      <c r="B151" s="26" t="s">
        <v>100</v>
      </c>
      <c r="C151" s="253">
        <v>15742.09</v>
      </c>
      <c r="D151" s="288">
        <v>15346.707818930041</v>
      </c>
      <c r="E151" s="85">
        <v>25447.986842105267</v>
      </c>
      <c r="F151" s="116">
        <f t="shared" si="25"/>
        <v>15346.707818930041</v>
      </c>
      <c r="G151" s="174">
        <f t="shared" si="26"/>
        <v>-10101.279023175226</v>
      </c>
      <c r="H151" s="82">
        <f t="shared" si="27"/>
        <v>60.306176335874099</v>
      </c>
      <c r="S151" s="250"/>
    </row>
    <row r="152" spans="1:19" s="4" customFormat="1" ht="20.100000000000001" customHeight="1">
      <c r="A152" s="9" t="s">
        <v>59</v>
      </c>
      <c r="B152" s="26" t="s">
        <v>101</v>
      </c>
      <c r="C152" s="253">
        <v>8737.7800000000007</v>
      </c>
      <c r="D152" s="253">
        <v>10334.027038099141</v>
      </c>
      <c r="E152" s="85">
        <v>12066.041059731575</v>
      </c>
      <c r="F152" s="116">
        <f t="shared" si="25"/>
        <v>10334.027038099141</v>
      </c>
      <c r="G152" s="174">
        <f t="shared" si="26"/>
        <v>-1732.0140216324344</v>
      </c>
      <c r="H152" s="82">
        <f t="shared" si="27"/>
        <v>85.645548419251227</v>
      </c>
      <c r="S152" s="250"/>
    </row>
    <row r="153" spans="1:19" s="38" customFormat="1" ht="20.100000000000001" customHeight="1">
      <c r="A153" s="63"/>
      <c r="B153" s="64"/>
      <c r="C153" s="126"/>
      <c r="D153" s="126"/>
      <c r="E153" s="282"/>
      <c r="F153" s="111"/>
      <c r="G153" s="65"/>
      <c r="H153" s="66"/>
    </row>
    <row r="154" spans="1:19" s="38" customFormat="1" ht="20.100000000000001" customHeight="1">
      <c r="A154" s="63"/>
      <c r="B154" s="64"/>
      <c r="C154" s="126"/>
      <c r="D154" s="126"/>
      <c r="E154" s="283"/>
      <c r="F154" s="111"/>
      <c r="G154" s="65"/>
      <c r="H154" s="66"/>
    </row>
    <row r="155" spans="1:19" s="38" customFormat="1" ht="15.75">
      <c r="A155" s="63"/>
      <c r="B155" s="64"/>
      <c r="C155" s="126"/>
      <c r="D155" s="126"/>
      <c r="E155" s="284"/>
      <c r="F155" s="111"/>
      <c r="G155" s="65"/>
      <c r="H155" s="66"/>
    </row>
    <row r="156" spans="1:19" s="38" customFormat="1" ht="20.100000000000001" customHeight="1">
      <c r="A156" s="63"/>
      <c r="B156" s="64"/>
      <c r="C156" s="126"/>
      <c r="D156" s="126"/>
      <c r="E156" s="284"/>
      <c r="F156" s="111"/>
      <c r="G156" s="65"/>
      <c r="H156" s="66"/>
    </row>
    <row r="157" spans="1:19" s="31" customFormat="1" ht="20.100000000000001" customHeight="1">
      <c r="A157" s="67"/>
      <c r="B157" s="68"/>
      <c r="C157" s="127"/>
      <c r="D157" s="127"/>
      <c r="E157" s="285"/>
      <c r="F157" s="70"/>
      <c r="G157" s="70"/>
      <c r="H157" s="71"/>
    </row>
    <row r="158" spans="1:19" s="55" customFormat="1" ht="47.45" customHeight="1">
      <c r="A158" s="72" t="s">
        <v>144</v>
      </c>
      <c r="B158" s="73"/>
      <c r="C158" s="295"/>
      <c r="D158" s="295"/>
      <c r="E158" s="295"/>
      <c r="F158" s="295"/>
      <c r="G158" s="54" t="s">
        <v>146</v>
      </c>
      <c r="I158" s="54"/>
      <c r="J158" s="54"/>
    </row>
    <row r="159" spans="1:19" s="55" customFormat="1" ht="47.45" customHeight="1">
      <c r="A159" s="74"/>
      <c r="B159" s="54"/>
      <c r="C159" s="295"/>
      <c r="D159" s="295"/>
      <c r="E159" s="295"/>
      <c r="F159" s="295"/>
      <c r="G159" s="56"/>
      <c r="H159" s="57"/>
      <c r="I159" s="57"/>
      <c r="J159" s="57"/>
    </row>
    <row r="160" spans="1:19" s="55" customFormat="1" ht="47.45" customHeight="1">
      <c r="A160" s="72" t="s">
        <v>224</v>
      </c>
      <c r="B160" s="75"/>
      <c r="C160" s="295"/>
      <c r="D160" s="295"/>
      <c r="E160" s="295"/>
      <c r="F160" s="295"/>
      <c r="G160" s="76" t="s">
        <v>225</v>
      </c>
      <c r="I160" s="58"/>
      <c r="J160" s="58"/>
    </row>
    <row r="161" spans="1:10" s="55" customFormat="1" ht="47.45" customHeight="1">
      <c r="A161" s="72"/>
      <c r="B161" s="75"/>
      <c r="C161" s="295"/>
      <c r="D161" s="295"/>
      <c r="E161" s="295"/>
      <c r="F161" s="295"/>
      <c r="G161" s="56"/>
      <c r="H161" s="75"/>
      <c r="I161" s="58"/>
      <c r="J161" s="58"/>
    </row>
    <row r="162" spans="1:10" s="55" customFormat="1" ht="47.45" customHeight="1">
      <c r="A162" s="72" t="s">
        <v>207</v>
      </c>
      <c r="B162" s="75"/>
      <c r="C162" s="295"/>
      <c r="D162" s="295"/>
      <c r="E162" s="295"/>
      <c r="F162" s="295"/>
      <c r="G162" s="76" t="s">
        <v>208</v>
      </c>
      <c r="I162" s="58"/>
      <c r="J162" s="58"/>
    </row>
    <row r="163" spans="1:10" s="31" customFormat="1">
      <c r="A163" s="77"/>
      <c r="B163" s="113"/>
      <c r="C163" s="2"/>
      <c r="D163" s="2"/>
      <c r="E163" s="272"/>
      <c r="F163" s="113"/>
      <c r="G163" s="113"/>
      <c r="H163" s="113"/>
    </row>
    <row r="164" spans="1:10" s="31" customFormat="1">
      <c r="A164" s="77"/>
      <c r="B164" s="113"/>
      <c r="C164" s="2"/>
      <c r="D164" s="2"/>
      <c r="E164" s="272"/>
      <c r="F164" s="113"/>
      <c r="G164" s="113"/>
      <c r="H164" s="113"/>
    </row>
    <row r="165" spans="1:10" s="31" customFormat="1">
      <c r="A165" s="77"/>
      <c r="B165" s="113"/>
      <c r="C165" s="2"/>
      <c r="D165" s="2"/>
      <c r="E165" s="272"/>
      <c r="F165" s="113"/>
      <c r="G165" s="113"/>
      <c r="H165" s="113"/>
    </row>
    <row r="166" spans="1:10" s="31" customFormat="1">
      <c r="A166" s="77"/>
      <c r="B166" s="113"/>
      <c r="C166" s="2"/>
      <c r="D166" s="2"/>
      <c r="E166" s="272"/>
      <c r="F166" s="113"/>
      <c r="G166" s="113"/>
      <c r="H166" s="113"/>
    </row>
    <row r="167" spans="1:10" s="31" customFormat="1">
      <c r="A167" s="77"/>
      <c r="B167" s="113"/>
      <c r="C167" s="2"/>
      <c r="D167" s="2"/>
      <c r="E167" s="272"/>
      <c r="F167" s="113"/>
      <c r="G167" s="113"/>
      <c r="H167" s="113"/>
    </row>
    <row r="168" spans="1:10" s="31" customFormat="1">
      <c r="A168" s="77"/>
      <c r="B168" s="113"/>
      <c r="C168" s="2"/>
      <c r="D168" s="2"/>
      <c r="E168" s="272"/>
      <c r="F168" s="113"/>
      <c r="G168" s="113"/>
      <c r="H168" s="113"/>
    </row>
    <row r="169" spans="1:10" s="31" customFormat="1">
      <c r="A169" s="77"/>
      <c r="B169" s="113"/>
      <c r="C169" s="2"/>
      <c r="D169" s="2"/>
      <c r="E169" s="272"/>
      <c r="F169" s="113"/>
      <c r="G169" s="113"/>
      <c r="H169" s="113"/>
    </row>
    <row r="170" spans="1:10" s="31" customFormat="1">
      <c r="A170" s="77"/>
      <c r="B170" s="113"/>
      <c r="C170" s="2"/>
      <c r="D170" s="2"/>
      <c r="E170" s="272"/>
      <c r="F170" s="113"/>
      <c r="G170" s="113"/>
      <c r="H170" s="113"/>
    </row>
    <row r="171" spans="1:10" s="31" customFormat="1">
      <c r="A171" s="77"/>
      <c r="B171" s="113"/>
      <c r="C171" s="2"/>
      <c r="D171" s="2"/>
      <c r="E171" s="272"/>
      <c r="F171" s="113"/>
      <c r="G171" s="113"/>
      <c r="H171" s="113"/>
    </row>
    <row r="172" spans="1:10" s="31" customFormat="1">
      <c r="A172" s="77"/>
      <c r="B172" s="113"/>
      <c r="C172" s="2"/>
      <c r="D172" s="2"/>
      <c r="E172" s="272"/>
      <c r="F172" s="113"/>
      <c r="G172" s="113"/>
      <c r="H172" s="113"/>
    </row>
    <row r="173" spans="1:10" s="31" customFormat="1">
      <c r="A173" s="77"/>
      <c r="B173" s="113"/>
      <c r="C173" s="2"/>
      <c r="D173" s="2"/>
      <c r="E173" s="272"/>
      <c r="F173" s="113"/>
      <c r="G173" s="113"/>
      <c r="H173" s="113"/>
    </row>
    <row r="174" spans="1:10" s="31" customFormat="1">
      <c r="A174" s="77"/>
      <c r="B174" s="113"/>
      <c r="C174" s="2"/>
      <c r="D174" s="2"/>
      <c r="E174" s="272"/>
      <c r="F174" s="113"/>
      <c r="G174" s="113"/>
      <c r="H174" s="113"/>
    </row>
    <row r="175" spans="1:10" s="31" customFormat="1">
      <c r="A175" s="77"/>
      <c r="B175" s="113"/>
      <c r="C175" s="2"/>
      <c r="D175" s="2"/>
      <c r="E175" s="272"/>
      <c r="F175" s="113"/>
      <c r="G175" s="113"/>
      <c r="H175" s="113"/>
    </row>
    <row r="176" spans="1:10" s="31" customFormat="1" ht="145.15" customHeight="1">
      <c r="A176" s="77"/>
      <c r="B176" s="113"/>
      <c r="C176" s="2"/>
      <c r="D176" s="2"/>
      <c r="E176" s="272"/>
      <c r="F176" s="113"/>
      <c r="G176" s="113"/>
      <c r="H176" s="113"/>
    </row>
    <row r="177" spans="1:8" s="247" customFormat="1" ht="11.25">
      <c r="A177" s="244" t="s">
        <v>168</v>
      </c>
      <c r="B177" s="245"/>
      <c r="C177" s="246"/>
      <c r="D177" s="246"/>
      <c r="E177" s="246"/>
      <c r="F177" s="245"/>
      <c r="G177" s="245"/>
      <c r="H177" s="245"/>
    </row>
    <row r="178" spans="1:8" s="247" customFormat="1" ht="11.25">
      <c r="A178" s="247" t="s">
        <v>169</v>
      </c>
      <c r="B178" s="245"/>
      <c r="C178" s="246"/>
      <c r="D178" s="246"/>
      <c r="E178" s="246"/>
      <c r="F178" s="245"/>
      <c r="G178" s="245"/>
      <c r="H178" s="245"/>
    </row>
    <row r="179" spans="1:8" s="31" customFormat="1">
      <c r="A179" s="77"/>
      <c r="B179" s="113"/>
      <c r="C179" s="2"/>
      <c r="D179" s="2"/>
      <c r="E179" s="272"/>
      <c r="F179" s="113"/>
      <c r="G179" s="113"/>
      <c r="H179" s="113"/>
    </row>
    <row r="180" spans="1:8" s="31" customFormat="1">
      <c r="A180" s="77"/>
      <c r="B180" s="113"/>
      <c r="C180" s="2"/>
      <c r="D180" s="2"/>
      <c r="E180" s="272"/>
      <c r="F180" s="113"/>
      <c r="G180" s="113"/>
      <c r="H180" s="113"/>
    </row>
    <row r="181" spans="1:8" s="31" customFormat="1">
      <c r="A181" s="77"/>
      <c r="B181" s="113"/>
      <c r="C181" s="2"/>
      <c r="D181" s="2"/>
      <c r="E181" s="272"/>
      <c r="F181" s="113"/>
      <c r="G181" s="113"/>
      <c r="H181" s="113"/>
    </row>
    <row r="182" spans="1:8" s="31" customFormat="1">
      <c r="A182" s="77"/>
      <c r="B182" s="113"/>
      <c r="C182" s="2"/>
      <c r="D182" s="2"/>
      <c r="E182" s="272"/>
      <c r="F182" s="113"/>
      <c r="G182" s="113"/>
      <c r="H182" s="113"/>
    </row>
    <row r="183" spans="1:8" s="31" customFormat="1">
      <c r="A183" s="77"/>
      <c r="B183" s="113"/>
      <c r="C183" s="2"/>
      <c r="D183" s="2"/>
      <c r="E183" s="272"/>
      <c r="F183" s="113"/>
      <c r="G183" s="113"/>
      <c r="H183" s="113"/>
    </row>
    <row r="184" spans="1:8" s="31" customFormat="1">
      <c r="A184" s="77"/>
      <c r="B184" s="113"/>
      <c r="C184" s="2"/>
      <c r="D184" s="2"/>
      <c r="E184" s="272"/>
      <c r="F184" s="113"/>
      <c r="G184" s="113"/>
      <c r="H184" s="113"/>
    </row>
    <row r="185" spans="1:8" s="31" customFormat="1">
      <c r="A185" s="77"/>
      <c r="B185" s="113"/>
      <c r="C185" s="2"/>
      <c r="D185" s="2"/>
      <c r="E185" s="272"/>
      <c r="F185" s="113"/>
      <c r="G185" s="113"/>
      <c r="H185" s="113"/>
    </row>
    <row r="186" spans="1:8" s="31" customFormat="1">
      <c r="A186" s="77"/>
      <c r="B186" s="113"/>
      <c r="C186" s="2"/>
      <c r="D186" s="2"/>
      <c r="E186" s="272"/>
      <c r="F186" s="113"/>
      <c r="G186" s="113"/>
      <c r="H186" s="113"/>
    </row>
    <row r="187" spans="1:8" s="31" customFormat="1">
      <c r="A187" s="77"/>
      <c r="B187" s="113"/>
      <c r="C187" s="2"/>
      <c r="D187" s="2"/>
      <c r="E187" s="272"/>
      <c r="F187" s="113"/>
      <c r="G187" s="113"/>
      <c r="H187" s="113"/>
    </row>
    <row r="188" spans="1:8" s="31" customFormat="1">
      <c r="A188" s="77"/>
      <c r="B188" s="113"/>
      <c r="C188" s="2"/>
      <c r="D188" s="2"/>
      <c r="E188" s="272"/>
      <c r="F188" s="113"/>
      <c r="G188" s="113"/>
      <c r="H188" s="113"/>
    </row>
    <row r="189" spans="1:8" s="31" customFormat="1">
      <c r="A189" s="77"/>
      <c r="B189" s="113"/>
      <c r="C189" s="2"/>
      <c r="D189" s="2"/>
      <c r="E189" s="272"/>
      <c r="F189" s="113"/>
      <c r="G189" s="113"/>
      <c r="H189" s="113"/>
    </row>
    <row r="190" spans="1:8" s="31" customFormat="1">
      <c r="A190" s="77"/>
      <c r="B190" s="113"/>
      <c r="C190" s="2"/>
      <c r="D190" s="2"/>
      <c r="E190" s="272"/>
      <c r="F190" s="113"/>
      <c r="G190" s="113"/>
      <c r="H190" s="113"/>
    </row>
    <row r="191" spans="1:8" s="31" customFormat="1">
      <c r="A191" s="77"/>
      <c r="B191" s="113"/>
      <c r="C191" s="2"/>
      <c r="D191" s="2"/>
      <c r="E191" s="272"/>
      <c r="F191" s="113"/>
      <c r="G191" s="113"/>
      <c r="H191" s="113"/>
    </row>
    <row r="192" spans="1:8" s="31" customFormat="1">
      <c r="A192" s="77"/>
      <c r="B192" s="113"/>
      <c r="C192" s="2"/>
      <c r="D192" s="2"/>
      <c r="E192" s="272"/>
      <c r="F192" s="113"/>
      <c r="G192" s="113"/>
      <c r="H192" s="113"/>
    </row>
    <row r="193" spans="1:8" s="31" customFormat="1">
      <c r="A193" s="77"/>
      <c r="B193" s="113"/>
      <c r="C193" s="2"/>
      <c r="D193" s="2"/>
      <c r="E193" s="272"/>
      <c r="F193" s="113"/>
      <c r="G193" s="113"/>
      <c r="H193" s="113"/>
    </row>
    <row r="194" spans="1:8" s="31" customFormat="1">
      <c r="A194" s="77"/>
      <c r="B194" s="113"/>
      <c r="C194" s="2"/>
      <c r="D194" s="2"/>
      <c r="E194" s="272"/>
      <c r="F194" s="113"/>
      <c r="G194" s="113"/>
      <c r="H194" s="113"/>
    </row>
    <row r="195" spans="1:8" s="31" customFormat="1">
      <c r="A195" s="77"/>
      <c r="B195" s="113"/>
      <c r="C195" s="2"/>
      <c r="D195" s="2"/>
      <c r="E195" s="272"/>
      <c r="F195" s="113"/>
      <c r="G195" s="113"/>
      <c r="H195" s="113"/>
    </row>
    <row r="196" spans="1:8" s="31" customFormat="1">
      <c r="A196" s="77"/>
      <c r="B196" s="113"/>
      <c r="C196" s="2"/>
      <c r="D196" s="2"/>
      <c r="E196" s="272"/>
      <c r="F196" s="113"/>
      <c r="G196" s="113"/>
      <c r="H196" s="113"/>
    </row>
    <row r="197" spans="1:8" s="31" customFormat="1">
      <c r="A197" s="77"/>
      <c r="B197" s="113"/>
      <c r="C197" s="2"/>
      <c r="D197" s="2"/>
      <c r="E197" s="272"/>
      <c r="F197" s="113"/>
      <c r="G197" s="113"/>
      <c r="H197" s="113"/>
    </row>
    <row r="198" spans="1:8" s="31" customFormat="1">
      <c r="A198" s="77"/>
      <c r="B198" s="113"/>
      <c r="C198" s="2"/>
      <c r="D198" s="2"/>
      <c r="E198" s="272"/>
      <c r="F198" s="113"/>
      <c r="G198" s="113"/>
      <c r="H198" s="113"/>
    </row>
    <row r="199" spans="1:8" s="31" customFormat="1">
      <c r="A199" s="77"/>
      <c r="B199" s="113"/>
      <c r="C199" s="2"/>
      <c r="D199" s="2"/>
      <c r="E199" s="272"/>
      <c r="F199" s="113"/>
      <c r="G199" s="113"/>
      <c r="H199" s="113"/>
    </row>
    <row r="200" spans="1:8" s="31" customFormat="1">
      <c r="A200" s="77"/>
      <c r="B200" s="113"/>
      <c r="C200" s="2"/>
      <c r="D200" s="2"/>
      <c r="E200" s="272"/>
      <c r="F200" s="113"/>
      <c r="G200" s="113"/>
      <c r="H200" s="113"/>
    </row>
    <row r="201" spans="1:8" s="31" customFormat="1">
      <c r="A201" s="77"/>
      <c r="B201" s="113"/>
      <c r="C201" s="2"/>
      <c r="D201" s="2"/>
      <c r="E201" s="272"/>
      <c r="F201" s="113"/>
      <c r="G201" s="113"/>
      <c r="H201" s="113"/>
    </row>
    <row r="202" spans="1:8" s="31" customFormat="1">
      <c r="A202" s="77"/>
      <c r="B202" s="113"/>
      <c r="C202" s="2"/>
      <c r="D202" s="2"/>
      <c r="E202" s="272"/>
      <c r="F202" s="113"/>
      <c r="G202" s="113"/>
      <c r="H202" s="113"/>
    </row>
    <row r="203" spans="1:8" s="31" customFormat="1">
      <c r="A203" s="77"/>
      <c r="B203" s="113"/>
      <c r="C203" s="2"/>
      <c r="D203" s="2"/>
      <c r="E203" s="272"/>
      <c r="F203" s="113"/>
      <c r="G203" s="113"/>
      <c r="H203" s="113"/>
    </row>
    <row r="204" spans="1:8" s="31" customFormat="1">
      <c r="A204" s="77"/>
      <c r="B204" s="113"/>
      <c r="C204" s="2"/>
      <c r="D204" s="2"/>
      <c r="E204" s="272"/>
      <c r="F204" s="113"/>
      <c r="G204" s="113"/>
      <c r="H204" s="113"/>
    </row>
    <row r="205" spans="1:8" s="31" customFormat="1">
      <c r="A205" s="77"/>
      <c r="B205" s="113"/>
      <c r="C205" s="2"/>
      <c r="D205" s="2"/>
      <c r="E205" s="272"/>
      <c r="F205" s="113"/>
      <c r="G205" s="113"/>
      <c r="H205" s="113"/>
    </row>
    <row r="206" spans="1:8" s="31" customFormat="1">
      <c r="A206" s="77"/>
      <c r="B206" s="113"/>
      <c r="C206" s="2"/>
      <c r="D206" s="2"/>
      <c r="E206" s="272"/>
      <c r="F206" s="113"/>
      <c r="G206" s="113"/>
      <c r="H206" s="113"/>
    </row>
    <row r="207" spans="1:8" s="31" customFormat="1">
      <c r="A207" s="77"/>
      <c r="B207" s="113"/>
      <c r="C207" s="2"/>
      <c r="D207" s="2"/>
      <c r="E207" s="272"/>
      <c r="F207" s="113"/>
      <c r="G207" s="113"/>
      <c r="H207" s="113"/>
    </row>
    <row r="208" spans="1:8" s="31" customFormat="1">
      <c r="A208" s="77"/>
      <c r="B208" s="113"/>
      <c r="C208" s="2"/>
      <c r="D208" s="2"/>
      <c r="E208" s="272"/>
      <c r="F208" s="113"/>
      <c r="G208" s="113"/>
      <c r="H208" s="113"/>
    </row>
    <row r="209" spans="1:8" s="31" customFormat="1">
      <c r="A209" s="77"/>
      <c r="B209" s="113"/>
      <c r="C209" s="2"/>
      <c r="D209" s="2"/>
      <c r="E209" s="272"/>
      <c r="F209" s="113"/>
      <c r="G209" s="113"/>
      <c r="H209" s="113"/>
    </row>
    <row r="210" spans="1:8" s="31" customFormat="1">
      <c r="A210" s="77"/>
      <c r="B210" s="113"/>
      <c r="C210" s="2"/>
      <c r="D210" s="2"/>
      <c r="E210" s="272"/>
      <c r="F210" s="113"/>
      <c r="G210" s="113"/>
      <c r="H210" s="113"/>
    </row>
    <row r="211" spans="1:8" s="31" customFormat="1">
      <c r="A211" s="77"/>
      <c r="B211" s="113"/>
      <c r="C211" s="2"/>
      <c r="D211" s="2"/>
      <c r="E211" s="272"/>
      <c r="F211" s="113"/>
      <c r="G211" s="113"/>
      <c r="H211" s="113"/>
    </row>
    <row r="212" spans="1:8" s="31" customFormat="1">
      <c r="A212" s="77"/>
      <c r="B212" s="113"/>
      <c r="C212" s="2"/>
      <c r="D212" s="2"/>
      <c r="E212" s="272"/>
      <c r="F212" s="113"/>
      <c r="G212" s="113"/>
      <c r="H212" s="113"/>
    </row>
    <row r="213" spans="1:8" s="31" customFormat="1">
      <c r="A213" s="77"/>
      <c r="B213" s="113"/>
      <c r="C213" s="2"/>
      <c r="D213" s="2"/>
      <c r="E213" s="272"/>
      <c r="F213" s="113"/>
      <c r="G213" s="113"/>
      <c r="H213" s="113"/>
    </row>
    <row r="214" spans="1:8" s="31" customFormat="1">
      <c r="A214" s="77"/>
      <c r="B214" s="113"/>
      <c r="C214" s="2"/>
      <c r="D214" s="2"/>
      <c r="E214" s="272"/>
      <c r="F214" s="113"/>
      <c r="G214" s="113"/>
      <c r="H214" s="113"/>
    </row>
    <row r="215" spans="1:8" s="31" customFormat="1">
      <c r="A215" s="77"/>
      <c r="B215" s="113"/>
      <c r="C215" s="2"/>
      <c r="D215" s="2"/>
      <c r="E215" s="272"/>
      <c r="F215" s="113"/>
      <c r="G215" s="113"/>
      <c r="H215" s="113"/>
    </row>
    <row r="216" spans="1:8" s="31" customFormat="1">
      <c r="A216" s="77"/>
      <c r="B216" s="113"/>
      <c r="C216" s="2"/>
      <c r="D216" s="2"/>
      <c r="E216" s="272"/>
      <c r="F216" s="113"/>
      <c r="G216" s="113"/>
      <c r="H216" s="113"/>
    </row>
    <row r="217" spans="1:8" s="31" customFormat="1">
      <c r="A217" s="77"/>
      <c r="B217" s="113"/>
      <c r="C217" s="2"/>
      <c r="D217" s="2"/>
      <c r="E217" s="272"/>
      <c r="F217" s="113"/>
      <c r="G217" s="113"/>
      <c r="H217" s="113"/>
    </row>
    <row r="218" spans="1:8" s="31" customFormat="1">
      <c r="A218" s="77"/>
      <c r="B218" s="113"/>
      <c r="C218" s="2"/>
      <c r="D218" s="2"/>
      <c r="E218" s="272"/>
      <c r="F218" s="113"/>
      <c r="G218" s="113"/>
      <c r="H218" s="113"/>
    </row>
    <row r="219" spans="1:8" s="31" customFormat="1">
      <c r="A219" s="77"/>
      <c r="B219" s="113"/>
      <c r="C219" s="2"/>
      <c r="D219" s="2"/>
      <c r="E219" s="272"/>
      <c r="F219" s="113"/>
      <c r="G219" s="113"/>
      <c r="H219" s="113"/>
    </row>
    <row r="220" spans="1:8" s="31" customFormat="1">
      <c r="A220" s="77"/>
      <c r="B220" s="113"/>
      <c r="C220" s="2"/>
      <c r="D220" s="2"/>
      <c r="E220" s="272"/>
      <c r="F220" s="113"/>
      <c r="G220" s="113"/>
      <c r="H220" s="113"/>
    </row>
    <row r="221" spans="1:8" s="31" customFormat="1">
      <c r="A221" s="77"/>
      <c r="B221" s="113"/>
      <c r="C221" s="2"/>
      <c r="D221" s="2"/>
      <c r="E221" s="272"/>
      <c r="F221" s="113"/>
      <c r="G221" s="113"/>
      <c r="H221" s="113"/>
    </row>
    <row r="222" spans="1:8" s="31" customFormat="1">
      <c r="A222" s="77"/>
      <c r="B222" s="113"/>
      <c r="C222" s="2"/>
      <c r="D222" s="2"/>
      <c r="E222" s="272"/>
      <c r="F222" s="113"/>
      <c r="G222" s="113"/>
      <c r="H222" s="113"/>
    </row>
    <row r="223" spans="1:8" s="31" customFormat="1">
      <c r="A223" s="77"/>
      <c r="B223" s="113"/>
      <c r="C223" s="2"/>
      <c r="D223" s="2"/>
      <c r="E223" s="272"/>
      <c r="F223" s="113"/>
      <c r="G223" s="113"/>
      <c r="H223" s="113"/>
    </row>
    <row r="224" spans="1:8" s="31" customFormat="1">
      <c r="A224" s="77"/>
      <c r="B224" s="113"/>
      <c r="C224" s="2"/>
      <c r="D224" s="2"/>
      <c r="E224" s="272"/>
      <c r="F224" s="113"/>
      <c r="G224" s="113"/>
      <c r="H224" s="113"/>
    </row>
    <row r="225" spans="1:8" s="31" customFormat="1">
      <c r="A225" s="77"/>
      <c r="B225" s="113"/>
      <c r="C225" s="2"/>
      <c r="D225" s="2"/>
      <c r="E225" s="272"/>
      <c r="F225" s="113"/>
      <c r="G225" s="113"/>
      <c r="H225" s="113"/>
    </row>
    <row r="226" spans="1:8" s="31" customFormat="1">
      <c r="A226" s="77"/>
      <c r="B226" s="113"/>
      <c r="C226" s="2"/>
      <c r="D226" s="2"/>
      <c r="E226" s="272"/>
      <c r="F226" s="113"/>
      <c r="G226" s="113"/>
      <c r="H226" s="113"/>
    </row>
    <row r="227" spans="1:8" s="31" customFormat="1">
      <c r="A227" s="77"/>
      <c r="B227" s="113"/>
      <c r="C227" s="2"/>
      <c r="D227" s="2"/>
      <c r="E227" s="272"/>
      <c r="F227" s="113"/>
      <c r="G227" s="113"/>
      <c r="H227" s="113"/>
    </row>
    <row r="228" spans="1:8" s="31" customFormat="1">
      <c r="A228" s="77"/>
      <c r="B228" s="113"/>
      <c r="C228" s="2"/>
      <c r="D228" s="2"/>
      <c r="E228" s="272"/>
      <c r="F228" s="113"/>
      <c r="G228" s="113"/>
      <c r="H228" s="113"/>
    </row>
    <row r="229" spans="1:8" s="31" customFormat="1">
      <c r="A229" s="77"/>
      <c r="B229" s="113"/>
      <c r="C229" s="2"/>
      <c r="D229" s="2"/>
      <c r="E229" s="272"/>
      <c r="F229" s="113"/>
      <c r="G229" s="113"/>
      <c r="H229" s="113"/>
    </row>
    <row r="230" spans="1:8" s="31" customFormat="1">
      <c r="A230" s="77"/>
      <c r="B230" s="113"/>
      <c r="C230" s="2"/>
      <c r="D230" s="2"/>
      <c r="E230" s="272"/>
      <c r="F230" s="113"/>
      <c r="G230" s="113"/>
      <c r="H230" s="113"/>
    </row>
    <row r="231" spans="1:8" s="31" customFormat="1">
      <c r="A231" s="77"/>
      <c r="B231" s="113"/>
      <c r="C231" s="2"/>
      <c r="D231" s="2"/>
      <c r="E231" s="272"/>
      <c r="F231" s="113"/>
      <c r="G231" s="113"/>
      <c r="H231" s="113"/>
    </row>
    <row r="232" spans="1:8" s="31" customFormat="1">
      <c r="A232" s="77"/>
      <c r="B232" s="113"/>
      <c r="C232" s="2"/>
      <c r="D232" s="2"/>
      <c r="E232" s="272"/>
      <c r="F232" s="113"/>
      <c r="G232" s="113"/>
      <c r="H232" s="113"/>
    </row>
    <row r="233" spans="1:8" s="31" customFormat="1">
      <c r="A233" s="77"/>
      <c r="B233" s="113"/>
      <c r="C233" s="2"/>
      <c r="D233" s="2"/>
      <c r="E233" s="272"/>
      <c r="F233" s="113"/>
      <c r="G233" s="113"/>
      <c r="H233" s="113"/>
    </row>
    <row r="234" spans="1:8" s="31" customFormat="1">
      <c r="A234" s="77"/>
      <c r="B234" s="113"/>
      <c r="C234" s="2"/>
      <c r="D234" s="2"/>
      <c r="E234" s="272"/>
      <c r="F234" s="113"/>
      <c r="G234" s="113"/>
      <c r="H234" s="113"/>
    </row>
    <row r="235" spans="1:8" s="31" customFormat="1">
      <c r="A235" s="77"/>
      <c r="B235" s="113"/>
      <c r="C235" s="2"/>
      <c r="D235" s="2"/>
      <c r="E235" s="272"/>
      <c r="F235" s="113"/>
      <c r="G235" s="113"/>
      <c r="H235" s="113"/>
    </row>
    <row r="236" spans="1:8" s="31" customFormat="1">
      <c r="A236" s="77"/>
      <c r="B236" s="113"/>
      <c r="C236" s="2"/>
      <c r="D236" s="2"/>
      <c r="E236" s="272"/>
      <c r="F236" s="113"/>
      <c r="G236" s="113"/>
      <c r="H236" s="113"/>
    </row>
    <row r="237" spans="1:8" s="31" customFormat="1">
      <c r="A237" s="77"/>
      <c r="B237" s="113"/>
      <c r="C237" s="2"/>
      <c r="D237" s="2"/>
      <c r="E237" s="272"/>
      <c r="F237" s="113"/>
      <c r="G237" s="113"/>
      <c r="H237" s="113"/>
    </row>
    <row r="238" spans="1:8" s="31" customFormat="1">
      <c r="A238" s="77"/>
      <c r="B238" s="113"/>
      <c r="C238" s="2"/>
      <c r="D238" s="2"/>
      <c r="E238" s="272"/>
      <c r="F238" s="113"/>
      <c r="G238" s="113"/>
      <c r="H238" s="113"/>
    </row>
    <row r="239" spans="1:8" s="31" customFormat="1">
      <c r="A239" s="77"/>
      <c r="B239" s="113"/>
      <c r="C239" s="2"/>
      <c r="D239" s="2"/>
      <c r="E239" s="272"/>
      <c r="F239" s="113"/>
      <c r="G239" s="113"/>
      <c r="H239" s="113"/>
    </row>
    <row r="240" spans="1:8" s="31" customFormat="1">
      <c r="A240" s="77"/>
      <c r="B240" s="113"/>
      <c r="C240" s="2"/>
      <c r="D240" s="2"/>
      <c r="E240" s="272"/>
      <c r="F240" s="113"/>
      <c r="G240" s="113"/>
      <c r="H240" s="113"/>
    </row>
    <row r="241" spans="1:8" s="31" customFormat="1">
      <c r="A241" s="77"/>
      <c r="B241" s="113"/>
      <c r="C241" s="2"/>
      <c r="D241" s="2"/>
      <c r="E241" s="272"/>
      <c r="F241" s="113"/>
      <c r="G241" s="113"/>
      <c r="H241" s="113"/>
    </row>
    <row r="242" spans="1:8" s="31" customFormat="1">
      <c r="A242" s="77"/>
      <c r="B242" s="113"/>
      <c r="C242" s="2"/>
      <c r="D242" s="2"/>
      <c r="E242" s="272"/>
      <c r="F242" s="113"/>
      <c r="G242" s="113"/>
      <c r="H242" s="113"/>
    </row>
    <row r="243" spans="1:8" s="31" customFormat="1">
      <c r="A243" s="77"/>
      <c r="B243" s="113"/>
      <c r="C243" s="2"/>
      <c r="D243" s="2"/>
      <c r="E243" s="272"/>
      <c r="F243" s="113"/>
      <c r="G243" s="113"/>
      <c r="H243" s="113"/>
    </row>
    <row r="244" spans="1:8" s="31" customFormat="1">
      <c r="A244" s="77"/>
      <c r="B244" s="113"/>
      <c r="C244" s="2"/>
      <c r="D244" s="2"/>
      <c r="E244" s="272"/>
      <c r="F244" s="113"/>
      <c r="G244" s="113"/>
      <c r="H244" s="113"/>
    </row>
    <row r="245" spans="1:8" s="31" customFormat="1">
      <c r="A245" s="77"/>
      <c r="B245" s="113"/>
      <c r="C245" s="2"/>
      <c r="D245" s="2"/>
      <c r="E245" s="272"/>
      <c r="F245" s="113"/>
      <c r="G245" s="113"/>
      <c r="H245" s="113"/>
    </row>
    <row r="246" spans="1:8" s="31" customFormat="1">
      <c r="A246" s="77"/>
      <c r="B246" s="113"/>
      <c r="C246" s="2"/>
      <c r="D246" s="2"/>
      <c r="E246" s="272"/>
      <c r="F246" s="113"/>
      <c r="G246" s="113"/>
      <c r="H246" s="113"/>
    </row>
    <row r="247" spans="1:8" s="31" customFormat="1">
      <c r="A247" s="77"/>
      <c r="B247" s="113"/>
      <c r="C247" s="2"/>
      <c r="D247" s="2"/>
      <c r="E247" s="272"/>
      <c r="F247" s="113"/>
      <c r="G247" s="113"/>
      <c r="H247" s="113"/>
    </row>
    <row r="248" spans="1:8" s="31" customFormat="1">
      <c r="A248" s="77"/>
      <c r="B248" s="113"/>
      <c r="C248" s="2"/>
      <c r="D248" s="2"/>
      <c r="E248" s="272"/>
      <c r="F248" s="113"/>
      <c r="G248" s="113"/>
      <c r="H248" s="113"/>
    </row>
    <row r="249" spans="1:8" s="31" customFormat="1">
      <c r="A249" s="77"/>
      <c r="B249" s="113"/>
      <c r="C249" s="2"/>
      <c r="D249" s="2"/>
      <c r="E249" s="272"/>
      <c r="F249" s="113"/>
      <c r="G249" s="113"/>
      <c r="H249" s="113"/>
    </row>
    <row r="250" spans="1:8" s="31" customFormat="1">
      <c r="A250" s="77"/>
      <c r="B250" s="113"/>
      <c r="C250" s="2"/>
      <c r="D250" s="2"/>
      <c r="E250" s="272"/>
      <c r="F250" s="113"/>
      <c r="G250" s="113"/>
      <c r="H250" s="113"/>
    </row>
    <row r="251" spans="1:8" s="31" customFormat="1">
      <c r="A251" s="77"/>
      <c r="B251" s="113"/>
      <c r="C251" s="2"/>
      <c r="D251" s="2"/>
      <c r="E251" s="272"/>
      <c r="F251" s="113"/>
      <c r="G251" s="113"/>
      <c r="H251" s="113"/>
    </row>
    <row r="252" spans="1:8" s="31" customFormat="1">
      <c r="A252" s="77"/>
      <c r="B252" s="113"/>
      <c r="C252" s="2"/>
      <c r="D252" s="2"/>
      <c r="E252" s="272"/>
      <c r="F252" s="113"/>
      <c r="G252" s="113"/>
      <c r="H252" s="113"/>
    </row>
    <row r="253" spans="1:8" s="31" customFormat="1">
      <c r="A253" s="77"/>
      <c r="B253" s="113"/>
      <c r="C253" s="2"/>
      <c r="D253" s="2"/>
      <c r="E253" s="272"/>
      <c r="F253" s="113"/>
      <c r="G253" s="113"/>
      <c r="H253" s="113"/>
    </row>
    <row r="254" spans="1:8" s="31" customFormat="1">
      <c r="A254" s="77"/>
      <c r="B254" s="113"/>
      <c r="C254" s="2"/>
      <c r="D254" s="2"/>
      <c r="E254" s="272"/>
      <c r="F254" s="113"/>
      <c r="G254" s="113"/>
      <c r="H254" s="113"/>
    </row>
    <row r="255" spans="1:8" s="31" customFormat="1">
      <c r="A255" s="77"/>
      <c r="B255" s="113"/>
      <c r="C255" s="2"/>
      <c r="D255" s="2"/>
      <c r="E255" s="272"/>
      <c r="F255" s="113"/>
      <c r="G255" s="113"/>
      <c r="H255" s="113"/>
    </row>
    <row r="256" spans="1:8" s="31" customFormat="1">
      <c r="A256" s="77"/>
      <c r="B256" s="113"/>
      <c r="C256" s="2"/>
      <c r="D256" s="2"/>
      <c r="E256" s="272"/>
      <c r="F256" s="113"/>
      <c r="G256" s="113"/>
      <c r="H256" s="113"/>
    </row>
    <row r="257" spans="1:8" s="31" customFormat="1">
      <c r="A257" s="77"/>
      <c r="B257" s="113"/>
      <c r="C257" s="2"/>
      <c r="D257" s="2"/>
      <c r="E257" s="272"/>
      <c r="F257" s="113"/>
      <c r="G257" s="113"/>
      <c r="H257" s="113"/>
    </row>
    <row r="258" spans="1:8" s="31" customFormat="1">
      <c r="A258" s="77"/>
      <c r="B258" s="113"/>
      <c r="C258" s="2"/>
      <c r="D258" s="2"/>
      <c r="E258" s="272"/>
      <c r="F258" s="113"/>
      <c r="G258" s="113"/>
      <c r="H258" s="113"/>
    </row>
    <row r="259" spans="1:8" s="31" customFormat="1">
      <c r="A259" s="77"/>
      <c r="B259" s="113"/>
      <c r="C259" s="2"/>
      <c r="D259" s="2"/>
      <c r="E259" s="272"/>
      <c r="F259" s="113"/>
      <c r="G259" s="113"/>
      <c r="H259" s="113"/>
    </row>
    <row r="260" spans="1:8" s="31" customFormat="1">
      <c r="A260" s="77"/>
      <c r="B260" s="113"/>
      <c r="C260" s="2"/>
      <c r="D260" s="2"/>
      <c r="E260" s="272"/>
      <c r="F260" s="113"/>
      <c r="G260" s="113"/>
      <c r="H260" s="113"/>
    </row>
    <row r="261" spans="1:8" s="31" customFormat="1">
      <c r="A261" s="77"/>
      <c r="B261" s="113"/>
      <c r="C261" s="2"/>
      <c r="D261" s="2"/>
      <c r="E261" s="272"/>
      <c r="F261" s="113"/>
      <c r="G261" s="113"/>
      <c r="H261" s="113"/>
    </row>
    <row r="262" spans="1:8" s="31" customFormat="1">
      <c r="A262" s="77"/>
      <c r="B262" s="113"/>
      <c r="C262" s="2"/>
      <c r="D262" s="2"/>
      <c r="E262" s="272"/>
      <c r="F262" s="113"/>
      <c r="G262" s="113"/>
      <c r="H262" s="113"/>
    </row>
    <row r="263" spans="1:8" s="31" customFormat="1">
      <c r="A263" s="77"/>
      <c r="B263" s="113"/>
      <c r="C263" s="2"/>
      <c r="D263" s="2"/>
      <c r="E263" s="272"/>
      <c r="F263" s="113"/>
      <c r="G263" s="113"/>
      <c r="H263" s="113"/>
    </row>
    <row r="264" spans="1:8" s="31" customFormat="1">
      <c r="A264" s="77"/>
      <c r="B264" s="113"/>
      <c r="C264" s="2"/>
      <c r="D264" s="2"/>
      <c r="E264" s="272"/>
      <c r="F264" s="113"/>
      <c r="G264" s="113"/>
      <c r="H264" s="113"/>
    </row>
    <row r="265" spans="1:8" s="31" customFormat="1">
      <c r="A265" s="77"/>
      <c r="B265" s="113"/>
      <c r="C265" s="2"/>
      <c r="D265" s="2"/>
      <c r="E265" s="272"/>
      <c r="F265" s="113"/>
      <c r="G265" s="113"/>
      <c r="H265" s="113"/>
    </row>
    <row r="266" spans="1:8" s="31" customFormat="1">
      <c r="A266" s="77"/>
      <c r="B266" s="113"/>
      <c r="C266" s="2"/>
      <c r="D266" s="2"/>
      <c r="E266" s="272"/>
      <c r="F266" s="113"/>
      <c r="G266" s="113"/>
      <c r="H266" s="113"/>
    </row>
    <row r="267" spans="1:8" s="31" customFormat="1">
      <c r="A267" s="77"/>
      <c r="B267" s="113"/>
      <c r="C267" s="2"/>
      <c r="D267" s="2"/>
      <c r="E267" s="272"/>
      <c r="F267" s="113"/>
      <c r="G267" s="113"/>
      <c r="H267" s="113"/>
    </row>
    <row r="268" spans="1:8" s="31" customFormat="1">
      <c r="A268" s="77"/>
      <c r="B268" s="113"/>
      <c r="C268" s="2"/>
      <c r="D268" s="2"/>
      <c r="E268" s="272"/>
      <c r="F268" s="113"/>
      <c r="G268" s="113"/>
      <c r="H268" s="113"/>
    </row>
    <row r="269" spans="1:8" s="31" customFormat="1">
      <c r="A269" s="77"/>
      <c r="B269" s="113"/>
      <c r="C269" s="2"/>
      <c r="D269" s="2"/>
      <c r="E269" s="272"/>
      <c r="F269" s="113"/>
      <c r="G269" s="113"/>
      <c r="H269" s="113"/>
    </row>
    <row r="270" spans="1:8" s="31" customFormat="1">
      <c r="A270" s="77"/>
      <c r="B270" s="113"/>
      <c r="C270" s="2"/>
      <c r="D270" s="2"/>
      <c r="E270" s="272"/>
      <c r="F270" s="113"/>
      <c r="G270" s="113"/>
      <c r="H270" s="113"/>
    </row>
    <row r="271" spans="1:8" s="31" customFormat="1">
      <c r="A271" s="77"/>
      <c r="B271" s="113"/>
      <c r="C271" s="2"/>
      <c r="D271" s="2"/>
      <c r="E271" s="272"/>
      <c r="F271" s="113"/>
      <c r="G271" s="113"/>
      <c r="H271" s="113"/>
    </row>
    <row r="272" spans="1:8" s="31" customFormat="1">
      <c r="A272" s="77"/>
      <c r="B272" s="113"/>
      <c r="C272" s="2"/>
      <c r="D272" s="2"/>
      <c r="E272" s="272"/>
      <c r="F272" s="113"/>
      <c r="G272" s="113"/>
      <c r="H272" s="113"/>
    </row>
    <row r="273" spans="1:8" s="31" customFormat="1">
      <c r="A273" s="77"/>
      <c r="B273" s="113"/>
      <c r="C273" s="2"/>
      <c r="D273" s="2"/>
      <c r="E273" s="272"/>
      <c r="F273" s="113"/>
      <c r="G273" s="113"/>
      <c r="H273" s="113"/>
    </row>
    <row r="274" spans="1:8" s="31" customFormat="1">
      <c r="A274" s="77"/>
      <c r="B274" s="113"/>
      <c r="C274" s="2"/>
      <c r="D274" s="2"/>
      <c r="E274" s="272"/>
      <c r="F274" s="113"/>
      <c r="G274" s="113"/>
      <c r="H274" s="113"/>
    </row>
    <row r="275" spans="1:8" s="31" customFormat="1">
      <c r="A275" s="77"/>
      <c r="B275" s="113"/>
      <c r="C275" s="2"/>
      <c r="D275" s="2"/>
      <c r="E275" s="272"/>
      <c r="F275" s="113"/>
      <c r="G275" s="113"/>
      <c r="H275" s="113"/>
    </row>
    <row r="276" spans="1:8" s="31" customFormat="1">
      <c r="A276" s="77"/>
      <c r="B276" s="113"/>
      <c r="C276" s="2"/>
      <c r="D276" s="2"/>
      <c r="E276" s="272"/>
      <c r="F276" s="113"/>
      <c r="G276" s="113"/>
      <c r="H276" s="113"/>
    </row>
    <row r="277" spans="1:8" s="31" customFormat="1">
      <c r="A277" s="77"/>
      <c r="B277" s="113"/>
      <c r="C277" s="2"/>
      <c r="D277" s="2"/>
      <c r="E277" s="272"/>
      <c r="F277" s="113"/>
      <c r="G277" s="113"/>
      <c r="H277" s="113"/>
    </row>
    <row r="278" spans="1:8" s="31" customFormat="1">
      <c r="A278" s="77"/>
      <c r="B278" s="113"/>
      <c r="C278" s="2"/>
      <c r="D278" s="2"/>
      <c r="E278" s="272"/>
      <c r="F278" s="113"/>
      <c r="G278" s="113"/>
      <c r="H278" s="113"/>
    </row>
    <row r="279" spans="1:8" s="31" customFormat="1">
      <c r="A279" s="77"/>
      <c r="B279" s="113"/>
      <c r="C279" s="2"/>
      <c r="D279" s="2"/>
      <c r="E279" s="272"/>
      <c r="F279" s="113"/>
      <c r="G279" s="113"/>
      <c r="H279" s="113"/>
    </row>
    <row r="280" spans="1:8" s="31" customFormat="1">
      <c r="A280" s="77"/>
      <c r="B280" s="113"/>
      <c r="C280" s="2"/>
      <c r="D280" s="2"/>
      <c r="E280" s="272"/>
      <c r="F280" s="113"/>
      <c r="G280" s="113"/>
      <c r="H280" s="113"/>
    </row>
    <row r="281" spans="1:8" s="31" customFormat="1">
      <c r="A281" s="77"/>
      <c r="B281" s="113"/>
      <c r="C281" s="2"/>
      <c r="D281" s="2"/>
      <c r="E281" s="272"/>
      <c r="F281" s="113"/>
      <c r="G281" s="113"/>
      <c r="H281" s="113"/>
    </row>
    <row r="282" spans="1:8" s="31" customFormat="1">
      <c r="A282" s="77"/>
      <c r="B282" s="113"/>
      <c r="C282" s="2"/>
      <c r="D282" s="2"/>
      <c r="E282" s="272"/>
      <c r="F282" s="113"/>
      <c r="G282" s="113"/>
      <c r="H282" s="113"/>
    </row>
    <row r="283" spans="1:8" s="31" customFormat="1">
      <c r="A283" s="77"/>
      <c r="B283" s="113"/>
      <c r="C283" s="2"/>
      <c r="D283" s="2"/>
      <c r="E283" s="272"/>
      <c r="F283" s="113"/>
      <c r="G283" s="113"/>
      <c r="H283" s="113"/>
    </row>
    <row r="284" spans="1:8" s="31" customFormat="1">
      <c r="A284" s="77"/>
      <c r="B284" s="113"/>
      <c r="C284" s="2"/>
      <c r="D284" s="2"/>
      <c r="E284" s="272"/>
      <c r="F284" s="113"/>
      <c r="G284" s="113"/>
      <c r="H284" s="113"/>
    </row>
    <row r="285" spans="1:8" s="31" customFormat="1">
      <c r="A285" s="77"/>
      <c r="B285" s="113"/>
      <c r="C285" s="2"/>
      <c r="D285" s="2"/>
      <c r="E285" s="272"/>
      <c r="F285" s="113"/>
      <c r="G285" s="113"/>
      <c r="H285" s="113"/>
    </row>
    <row r="286" spans="1:8" s="31" customFormat="1">
      <c r="A286" s="77"/>
      <c r="B286" s="113"/>
      <c r="C286" s="2"/>
      <c r="D286" s="2"/>
      <c r="E286" s="272"/>
      <c r="F286" s="113"/>
      <c r="G286" s="113"/>
      <c r="H286" s="113"/>
    </row>
    <row r="287" spans="1:8" s="31" customFormat="1">
      <c r="A287" s="77"/>
      <c r="B287" s="113"/>
      <c r="C287" s="2"/>
      <c r="D287" s="2"/>
      <c r="E287" s="272"/>
      <c r="F287" s="113"/>
      <c r="G287" s="113"/>
      <c r="H287" s="113"/>
    </row>
    <row r="288" spans="1:8" s="31" customFormat="1">
      <c r="A288" s="77"/>
      <c r="B288" s="113"/>
      <c r="C288" s="2"/>
      <c r="D288" s="2"/>
      <c r="E288" s="272"/>
      <c r="F288" s="113"/>
      <c r="G288" s="113"/>
      <c r="H288" s="113"/>
    </row>
    <row r="289" spans="1:8" s="31" customFormat="1">
      <c r="A289" s="77"/>
      <c r="B289" s="113"/>
      <c r="C289" s="2"/>
      <c r="D289" s="2"/>
      <c r="E289" s="272"/>
      <c r="F289" s="113"/>
      <c r="G289" s="113"/>
      <c r="H289" s="113"/>
    </row>
    <row r="290" spans="1:8" s="31" customFormat="1">
      <c r="A290" s="77"/>
      <c r="B290" s="113"/>
      <c r="C290" s="2"/>
      <c r="D290" s="2"/>
      <c r="E290" s="272"/>
      <c r="F290" s="113"/>
      <c r="G290" s="113"/>
      <c r="H290" s="113"/>
    </row>
    <row r="291" spans="1:8" s="31" customFormat="1">
      <c r="A291" s="77"/>
      <c r="B291" s="113"/>
      <c r="C291" s="2"/>
      <c r="D291" s="2"/>
      <c r="E291" s="272"/>
      <c r="F291" s="113"/>
      <c r="G291" s="113"/>
      <c r="H291" s="113"/>
    </row>
    <row r="292" spans="1:8" s="31" customFormat="1">
      <c r="A292" s="77"/>
      <c r="B292" s="113"/>
      <c r="C292" s="2"/>
      <c r="D292" s="2"/>
      <c r="E292" s="272"/>
      <c r="F292" s="113"/>
      <c r="G292" s="113"/>
      <c r="H292" s="113"/>
    </row>
    <row r="293" spans="1:8" s="31" customFormat="1">
      <c r="A293" s="77"/>
      <c r="B293" s="113"/>
      <c r="C293" s="2"/>
      <c r="D293" s="2"/>
      <c r="E293" s="272"/>
      <c r="F293" s="113"/>
      <c r="G293" s="113"/>
      <c r="H293" s="113"/>
    </row>
    <row r="294" spans="1:8" s="31" customFormat="1">
      <c r="A294" s="77"/>
      <c r="B294" s="113"/>
      <c r="C294" s="2"/>
      <c r="D294" s="2"/>
      <c r="E294" s="272"/>
      <c r="F294" s="113"/>
      <c r="G294" s="113"/>
      <c r="H294" s="113"/>
    </row>
    <row r="295" spans="1:8" s="31" customFormat="1">
      <c r="A295" s="77"/>
      <c r="B295" s="113"/>
      <c r="C295" s="2"/>
      <c r="D295" s="2"/>
      <c r="E295" s="272"/>
      <c r="F295" s="113"/>
      <c r="G295" s="113"/>
      <c r="H295" s="113"/>
    </row>
    <row r="296" spans="1:8" s="31" customFormat="1">
      <c r="A296" s="77"/>
      <c r="B296" s="113"/>
      <c r="C296" s="2"/>
      <c r="D296" s="2"/>
      <c r="E296" s="272"/>
      <c r="F296" s="113"/>
      <c r="G296" s="113"/>
      <c r="H296" s="113"/>
    </row>
    <row r="297" spans="1:8" s="31" customFormat="1">
      <c r="A297" s="77"/>
      <c r="B297" s="113"/>
      <c r="C297" s="2"/>
      <c r="D297" s="2"/>
      <c r="E297" s="272"/>
      <c r="F297" s="113"/>
      <c r="G297" s="113"/>
      <c r="H297" s="113"/>
    </row>
    <row r="298" spans="1:8" s="31" customFormat="1">
      <c r="A298" s="77"/>
      <c r="B298" s="113"/>
      <c r="C298" s="2"/>
      <c r="D298" s="2"/>
      <c r="E298" s="272"/>
      <c r="F298" s="113"/>
      <c r="G298" s="113"/>
      <c r="H298" s="113"/>
    </row>
    <row r="299" spans="1:8" s="31" customFormat="1">
      <c r="A299" s="77"/>
      <c r="B299" s="113"/>
      <c r="C299" s="2"/>
      <c r="D299" s="2"/>
      <c r="E299" s="272"/>
      <c r="F299" s="113"/>
      <c r="G299" s="113"/>
      <c r="H299" s="113"/>
    </row>
    <row r="300" spans="1:8" s="31" customFormat="1">
      <c r="A300" s="77"/>
      <c r="B300" s="113"/>
      <c r="C300" s="2"/>
      <c r="D300" s="2"/>
      <c r="E300" s="272"/>
      <c r="F300" s="113"/>
      <c r="G300" s="113"/>
      <c r="H300" s="113"/>
    </row>
    <row r="301" spans="1:8" s="31" customFormat="1">
      <c r="A301" s="77"/>
      <c r="B301" s="113"/>
      <c r="C301" s="2"/>
      <c r="D301" s="2"/>
      <c r="E301" s="272"/>
      <c r="F301" s="113"/>
      <c r="G301" s="113"/>
      <c r="H301" s="113"/>
    </row>
    <row r="302" spans="1:8" s="31" customFormat="1">
      <c r="A302" s="77"/>
      <c r="B302" s="113"/>
      <c r="C302" s="2"/>
      <c r="D302" s="2"/>
      <c r="E302" s="272"/>
      <c r="F302" s="113"/>
      <c r="G302" s="113"/>
      <c r="H302" s="113"/>
    </row>
    <row r="303" spans="1:8" s="31" customFormat="1">
      <c r="A303" s="77"/>
      <c r="B303" s="113"/>
      <c r="C303" s="2"/>
      <c r="D303" s="2"/>
      <c r="E303" s="272"/>
      <c r="F303" s="113"/>
      <c r="G303" s="113"/>
      <c r="H303" s="113"/>
    </row>
    <row r="304" spans="1:8" s="31" customFormat="1">
      <c r="A304" s="77"/>
      <c r="B304" s="113"/>
      <c r="C304" s="2"/>
      <c r="D304" s="2"/>
      <c r="E304" s="272"/>
      <c r="F304" s="113"/>
      <c r="G304" s="113"/>
      <c r="H304" s="113"/>
    </row>
    <row r="305" spans="1:8" s="31" customFormat="1">
      <c r="A305" s="77"/>
      <c r="B305" s="113"/>
      <c r="C305" s="2"/>
      <c r="D305" s="2"/>
      <c r="E305" s="272"/>
      <c r="F305" s="113"/>
      <c r="G305" s="113"/>
      <c r="H305" s="113"/>
    </row>
    <row r="306" spans="1:8" s="31" customFormat="1">
      <c r="A306" s="77"/>
      <c r="B306" s="113"/>
      <c r="C306" s="2"/>
      <c r="D306" s="2"/>
      <c r="E306" s="272"/>
      <c r="F306" s="113"/>
      <c r="G306" s="113"/>
      <c r="H306" s="113"/>
    </row>
    <row r="307" spans="1:8" s="31" customFormat="1">
      <c r="A307" s="77"/>
      <c r="B307" s="113"/>
      <c r="C307" s="2"/>
      <c r="D307" s="2"/>
      <c r="E307" s="272"/>
      <c r="F307" s="113"/>
      <c r="G307" s="113"/>
      <c r="H307" s="113"/>
    </row>
    <row r="308" spans="1:8" s="31" customFormat="1">
      <c r="A308" s="77"/>
      <c r="B308" s="113"/>
      <c r="C308" s="2"/>
      <c r="D308" s="2"/>
      <c r="E308" s="272"/>
      <c r="F308" s="113"/>
      <c r="G308" s="113"/>
      <c r="H308" s="113"/>
    </row>
    <row r="309" spans="1:8" s="31" customFormat="1">
      <c r="A309" s="77"/>
      <c r="B309" s="113"/>
      <c r="C309" s="2"/>
      <c r="D309" s="2"/>
      <c r="E309" s="272"/>
      <c r="F309" s="113"/>
      <c r="G309" s="113"/>
      <c r="H309" s="113"/>
    </row>
    <row r="310" spans="1:8" s="31" customFormat="1">
      <c r="A310" s="77"/>
      <c r="B310" s="113"/>
      <c r="C310" s="2"/>
      <c r="D310" s="2"/>
      <c r="E310" s="272"/>
      <c r="F310" s="113"/>
      <c r="G310" s="113"/>
      <c r="H310" s="113"/>
    </row>
    <row r="311" spans="1:8" s="31" customFormat="1">
      <c r="A311" s="77"/>
      <c r="B311" s="113"/>
      <c r="C311" s="2"/>
      <c r="D311" s="2"/>
      <c r="E311" s="272"/>
      <c r="F311" s="113"/>
      <c r="G311" s="113"/>
      <c r="H311" s="113"/>
    </row>
    <row r="312" spans="1:8" s="31" customFormat="1">
      <c r="A312" s="77"/>
      <c r="B312" s="113"/>
      <c r="C312" s="2"/>
      <c r="D312" s="2"/>
      <c r="E312" s="272"/>
      <c r="F312" s="113"/>
      <c r="G312" s="113"/>
      <c r="H312" s="113"/>
    </row>
    <row r="313" spans="1:8" s="31" customFormat="1">
      <c r="A313" s="77"/>
      <c r="B313" s="113"/>
      <c r="C313" s="2"/>
      <c r="D313" s="2"/>
      <c r="E313" s="272"/>
      <c r="F313" s="113"/>
      <c r="G313" s="113"/>
      <c r="H313" s="113"/>
    </row>
    <row r="314" spans="1:8" s="31" customFormat="1">
      <c r="A314" s="77"/>
      <c r="B314" s="113"/>
      <c r="C314" s="2"/>
      <c r="D314" s="2"/>
      <c r="E314" s="272"/>
      <c r="F314" s="113"/>
      <c r="G314" s="113"/>
      <c r="H314" s="113"/>
    </row>
    <row r="315" spans="1:8" s="31" customFormat="1">
      <c r="A315" s="77"/>
      <c r="B315" s="113"/>
      <c r="C315" s="2"/>
      <c r="D315" s="2"/>
      <c r="E315" s="272"/>
      <c r="F315" s="113"/>
      <c r="G315" s="113"/>
      <c r="H315" s="113"/>
    </row>
    <row r="316" spans="1:8" s="31" customFormat="1">
      <c r="A316" s="77"/>
      <c r="B316" s="113"/>
      <c r="C316" s="2"/>
      <c r="D316" s="2"/>
      <c r="E316" s="272"/>
      <c r="F316" s="113"/>
      <c r="G316" s="113"/>
      <c r="H316" s="113"/>
    </row>
    <row r="317" spans="1:8" s="31" customFormat="1">
      <c r="A317" s="77"/>
      <c r="B317" s="113"/>
      <c r="C317" s="2"/>
      <c r="D317" s="2"/>
      <c r="E317" s="272"/>
      <c r="F317" s="113"/>
      <c r="G317" s="113"/>
      <c r="H317" s="113"/>
    </row>
    <row r="318" spans="1:8" s="31" customFormat="1">
      <c r="A318" s="78"/>
      <c r="B318" s="113"/>
      <c r="C318" s="2"/>
      <c r="D318" s="2"/>
      <c r="E318" s="272"/>
      <c r="F318" s="113"/>
      <c r="G318" s="113"/>
      <c r="H318" s="113"/>
    </row>
    <row r="319" spans="1:8">
      <c r="A319" s="3"/>
    </row>
    <row r="320" spans="1:8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</sheetData>
  <mergeCells count="32">
    <mergeCell ref="O34:O35"/>
    <mergeCell ref="E28:H28"/>
    <mergeCell ref="B19:E19"/>
    <mergeCell ref="A22:H22"/>
    <mergeCell ref="E15:G15"/>
    <mergeCell ref="B15:D15"/>
    <mergeCell ref="A21:H21"/>
    <mergeCell ref="C162:F162"/>
    <mergeCell ref="B13:F13"/>
    <mergeCell ref="C158:F158"/>
    <mergeCell ref="C159:F159"/>
    <mergeCell ref="B28:B29"/>
    <mergeCell ref="A23:H23"/>
    <mergeCell ref="B18:E18"/>
    <mergeCell ref="E14:G14"/>
    <mergeCell ref="B17:H17"/>
    <mergeCell ref="C161:F161"/>
    <mergeCell ref="C1:E1"/>
    <mergeCell ref="C2:H5"/>
    <mergeCell ref="E133:H133"/>
    <mergeCell ref="A28:A29"/>
    <mergeCell ref="C160:F160"/>
    <mergeCell ref="B12:E12"/>
    <mergeCell ref="B11:F11"/>
    <mergeCell ref="B16:E16"/>
    <mergeCell ref="C28:D28"/>
    <mergeCell ref="B10:E10"/>
    <mergeCell ref="B7:E7"/>
    <mergeCell ref="B8:E8"/>
    <mergeCell ref="B9:E9"/>
    <mergeCell ref="A24:H24"/>
    <mergeCell ref="A26:H26"/>
  </mergeCells>
  <phoneticPr fontId="3" type="noConversion"/>
  <printOptions horizontalCentered="1"/>
  <pageMargins left="0.51181102362204722" right="0.19685039370078741" top="0.39370078740157483" bottom="0.59055118110236227" header="0" footer="0"/>
  <pageSetup paperSize="9" scale="59" fitToHeight="2" orientation="portrait" r:id="rId1"/>
  <headerFooter alignWithMargins="0"/>
  <rowBreaks count="2" manualBreakCount="2">
    <brk id="69" max="13" man="1"/>
    <brk id="132" max="16383" man="1"/>
  </rowBreaks>
  <ignoredErrors>
    <ignoredError sqref="B125:B132 B149:B152 B137:B141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R352"/>
  <sheetViews>
    <sheetView view="pageBreakPreview" topLeftCell="A28" zoomScale="60" zoomScaleNormal="80" zoomScalePageLayoutView="82" workbookViewId="0">
      <selection activeCell="E28" sqref="E28:H28"/>
    </sheetView>
  </sheetViews>
  <sheetFormatPr defaultRowHeight="18.75" outlineLevelRow="1"/>
  <cols>
    <col min="1" max="1" width="56.28515625" style="1" customWidth="1"/>
    <col min="2" max="2" width="10.28515625" style="2" customWidth="1"/>
    <col min="3" max="3" width="18.28515625" style="2" customWidth="1"/>
    <col min="4" max="4" width="18.28515625" style="175" customWidth="1"/>
    <col min="5" max="5" width="17" style="175" customWidth="1"/>
    <col min="6" max="6" width="18.140625" style="2" customWidth="1"/>
    <col min="7" max="7" width="13" style="2" customWidth="1"/>
    <col min="8" max="8" width="12.42578125" style="2" customWidth="1"/>
    <col min="9" max="9" width="11.140625" style="1" hidden="1" customWidth="1"/>
    <col min="10" max="10" width="9.140625" style="1" hidden="1" customWidth="1"/>
    <col min="11" max="11" width="9.7109375" style="1" hidden="1" customWidth="1"/>
    <col min="12" max="12" width="9.85546875" style="1" hidden="1" customWidth="1"/>
    <col min="13" max="13" width="10.140625" style="1" hidden="1" customWidth="1"/>
    <col min="14" max="14" width="6.7109375" style="1" hidden="1" customWidth="1"/>
    <col min="15" max="15" width="9.140625" style="1" hidden="1" customWidth="1"/>
    <col min="16" max="16" width="12.28515625" style="1" hidden="1" customWidth="1"/>
    <col min="17" max="17" width="11" style="1" hidden="1" customWidth="1"/>
    <col min="18" max="23" width="9.140625" style="1"/>
    <col min="24" max="24" width="9.28515625" style="1" bestFit="1" customWidth="1"/>
    <col min="25" max="25" width="11.7109375" style="1" bestFit="1" customWidth="1"/>
    <col min="26" max="16384" width="9.140625" style="1"/>
  </cols>
  <sheetData>
    <row r="1" spans="1:9" ht="18.75" hidden="1" customHeight="1">
      <c r="B1" s="177"/>
      <c r="C1" s="309"/>
      <c r="D1" s="309"/>
      <c r="E1" s="310"/>
      <c r="F1" s="31"/>
      <c r="G1" s="31"/>
      <c r="H1" s="31"/>
      <c r="I1" s="178"/>
    </row>
    <row r="2" spans="1:9" ht="11.25" hidden="1" customHeight="1">
      <c r="A2" s="179"/>
      <c r="C2" s="311"/>
      <c r="D2" s="311"/>
      <c r="E2" s="310"/>
      <c r="F2" s="310"/>
      <c r="G2" s="310"/>
      <c r="H2" s="310"/>
      <c r="I2" s="178"/>
    </row>
    <row r="3" spans="1:9" ht="6.75" hidden="1" customHeight="1">
      <c r="A3" s="2"/>
      <c r="C3" s="310"/>
      <c r="D3" s="310"/>
      <c r="E3" s="310"/>
      <c r="F3" s="310"/>
      <c r="G3" s="310"/>
      <c r="H3" s="310"/>
      <c r="I3" s="178"/>
    </row>
    <row r="4" spans="1:9" ht="18.75" hidden="1" customHeight="1">
      <c r="A4" s="2"/>
      <c r="C4" s="310"/>
      <c r="D4" s="310"/>
      <c r="E4" s="310"/>
      <c r="F4" s="310"/>
      <c r="G4" s="310"/>
      <c r="H4" s="310"/>
      <c r="I4" s="178"/>
    </row>
    <row r="5" spans="1:9" ht="9.6" hidden="1" customHeight="1">
      <c r="B5" s="180"/>
      <c r="C5" s="310"/>
      <c r="D5" s="310"/>
      <c r="E5" s="310"/>
      <c r="F5" s="310"/>
      <c r="G5" s="310"/>
      <c r="H5" s="310"/>
    </row>
    <row r="6" spans="1:9" ht="12" hidden="1" customHeight="1">
      <c r="A6" s="31"/>
      <c r="B6" s="42"/>
      <c r="C6" s="181"/>
      <c r="D6" s="182"/>
      <c r="E6" s="182"/>
      <c r="F6" s="182"/>
      <c r="G6" s="182"/>
      <c r="H6" s="182"/>
    </row>
    <row r="7" spans="1:9" ht="20.100000000000001" hidden="1" customHeight="1">
      <c r="A7" s="183"/>
      <c r="B7" s="308"/>
      <c r="C7" s="308"/>
      <c r="D7" s="308"/>
      <c r="E7" s="308"/>
      <c r="F7" s="184"/>
      <c r="G7" s="185"/>
      <c r="H7" s="186" t="s">
        <v>48</v>
      </c>
    </row>
    <row r="8" spans="1:9" ht="20.100000000000001" hidden="1" customHeight="1">
      <c r="A8" s="187" t="s">
        <v>9</v>
      </c>
      <c r="B8" s="308" t="s">
        <v>157</v>
      </c>
      <c r="C8" s="308"/>
      <c r="D8" s="308"/>
      <c r="E8" s="308"/>
      <c r="F8" s="188"/>
      <c r="G8" s="189" t="s">
        <v>158</v>
      </c>
      <c r="H8" s="190"/>
    </row>
    <row r="9" spans="1:9" ht="20.100000000000001" hidden="1" customHeight="1">
      <c r="A9" s="183" t="s">
        <v>10</v>
      </c>
      <c r="B9" s="308" t="s">
        <v>156</v>
      </c>
      <c r="C9" s="308"/>
      <c r="D9" s="308"/>
      <c r="E9" s="308"/>
      <c r="F9" s="184"/>
      <c r="G9" s="189" t="s">
        <v>159</v>
      </c>
      <c r="H9" s="190"/>
    </row>
    <row r="10" spans="1:9" ht="21" hidden="1" customHeight="1">
      <c r="A10" s="183" t="s">
        <v>15</v>
      </c>
      <c r="B10" s="308" t="s">
        <v>167</v>
      </c>
      <c r="C10" s="308"/>
      <c r="D10" s="308"/>
      <c r="E10" s="308"/>
      <c r="F10" s="184"/>
      <c r="G10" s="189" t="s">
        <v>198</v>
      </c>
      <c r="H10" s="190"/>
    </row>
    <row r="11" spans="1:9" ht="35.450000000000003" hidden="1" customHeight="1">
      <c r="A11" s="187" t="s">
        <v>209</v>
      </c>
      <c r="B11" s="308" t="s">
        <v>170</v>
      </c>
      <c r="C11" s="308"/>
      <c r="D11" s="308"/>
      <c r="E11" s="308"/>
      <c r="F11" s="312"/>
      <c r="G11" s="189" t="s">
        <v>5</v>
      </c>
      <c r="H11" s="190"/>
    </row>
    <row r="12" spans="1:9" ht="20.100000000000001" hidden="1" customHeight="1">
      <c r="A12" s="187" t="s">
        <v>12</v>
      </c>
      <c r="B12" s="308" t="s">
        <v>150</v>
      </c>
      <c r="C12" s="308"/>
      <c r="D12" s="308"/>
      <c r="E12" s="308"/>
      <c r="F12" s="188"/>
      <c r="G12" s="189" t="s">
        <v>4</v>
      </c>
      <c r="H12" s="190"/>
    </row>
    <row r="13" spans="1:9" ht="21.6" hidden="1" customHeight="1">
      <c r="A13" s="187" t="s">
        <v>11</v>
      </c>
      <c r="B13" s="308" t="s">
        <v>151</v>
      </c>
      <c r="C13" s="308"/>
      <c r="D13" s="308"/>
      <c r="E13" s="308"/>
      <c r="F13" s="312"/>
      <c r="G13" s="191" t="s">
        <v>161</v>
      </c>
      <c r="H13" s="190"/>
    </row>
    <row r="14" spans="1:9" ht="36" hidden="1" customHeight="1">
      <c r="A14" s="187" t="s">
        <v>162</v>
      </c>
      <c r="B14" s="192"/>
      <c r="C14" s="193"/>
      <c r="D14" s="194"/>
      <c r="E14" s="194"/>
      <c r="F14" s="308" t="s">
        <v>37</v>
      </c>
      <c r="G14" s="312"/>
      <c r="H14" s="195" t="s">
        <v>148</v>
      </c>
    </row>
    <row r="15" spans="1:9" ht="36" hidden="1" customHeight="1">
      <c r="A15" s="187" t="s">
        <v>16</v>
      </c>
      <c r="B15" s="308" t="s">
        <v>155</v>
      </c>
      <c r="C15" s="308"/>
      <c r="D15" s="308"/>
      <c r="E15" s="194"/>
      <c r="F15" s="308" t="s">
        <v>38</v>
      </c>
      <c r="G15" s="312"/>
      <c r="H15" s="195" t="s">
        <v>149</v>
      </c>
    </row>
    <row r="16" spans="1:9" ht="20.100000000000001" hidden="1" customHeight="1">
      <c r="A16" s="187" t="s">
        <v>29</v>
      </c>
      <c r="B16" s="313" t="s">
        <v>188</v>
      </c>
      <c r="C16" s="308"/>
      <c r="D16" s="308"/>
      <c r="E16" s="308"/>
      <c r="F16" s="194"/>
      <c r="G16" s="194"/>
      <c r="H16" s="188"/>
    </row>
    <row r="17" spans="1:14" ht="31.15" hidden="1" customHeight="1">
      <c r="A17" s="183" t="s">
        <v>6</v>
      </c>
      <c r="B17" s="314" t="s">
        <v>152</v>
      </c>
      <c r="C17" s="314"/>
      <c r="D17" s="314"/>
      <c r="E17" s="314"/>
      <c r="F17" s="192"/>
      <c r="G17" s="192"/>
      <c r="H17" s="184"/>
    </row>
    <row r="18" spans="1:14" ht="20.100000000000001" hidden="1" customHeight="1">
      <c r="A18" s="187" t="s">
        <v>7</v>
      </c>
      <c r="B18" s="308" t="s">
        <v>153</v>
      </c>
      <c r="C18" s="308"/>
      <c r="D18" s="308"/>
      <c r="E18" s="308"/>
      <c r="F18" s="196"/>
      <c r="G18" s="194"/>
      <c r="H18" s="188"/>
    </row>
    <row r="19" spans="1:14" ht="20.100000000000001" hidden="1" customHeight="1">
      <c r="A19" s="183" t="s">
        <v>8</v>
      </c>
      <c r="B19" s="308" t="s">
        <v>154</v>
      </c>
      <c r="C19" s="308"/>
      <c r="D19" s="308"/>
      <c r="E19" s="308"/>
      <c r="F19" s="192"/>
      <c r="G19" s="192"/>
      <c r="H19" s="184"/>
    </row>
    <row r="20" spans="1:14" ht="14.25" hidden="1" customHeight="1">
      <c r="A20" s="50"/>
      <c r="B20" s="31"/>
      <c r="C20" s="1"/>
      <c r="D20" s="31"/>
      <c r="E20" s="31"/>
      <c r="F20" s="31"/>
      <c r="G20" s="31"/>
      <c r="H20" s="31"/>
    </row>
    <row r="21" spans="1:14" ht="19.5" hidden="1" customHeight="1">
      <c r="A21" s="302" t="s">
        <v>46</v>
      </c>
      <c r="B21" s="302"/>
      <c r="C21" s="302"/>
      <c r="D21" s="302"/>
      <c r="E21" s="302"/>
      <c r="F21" s="302"/>
      <c r="G21" s="302"/>
      <c r="H21" s="302"/>
    </row>
    <row r="22" spans="1:14" hidden="1">
      <c r="A22" s="302" t="s">
        <v>147</v>
      </c>
      <c r="B22" s="302"/>
      <c r="C22" s="302"/>
      <c r="D22" s="302"/>
      <c r="E22" s="302"/>
      <c r="F22" s="302"/>
      <c r="G22" s="302"/>
      <c r="H22" s="302"/>
    </row>
    <row r="23" spans="1:14" hidden="1">
      <c r="A23" s="302" t="s">
        <v>199</v>
      </c>
      <c r="B23" s="302"/>
      <c r="C23" s="302"/>
      <c r="D23" s="302"/>
      <c r="E23" s="302"/>
      <c r="F23" s="302"/>
      <c r="G23" s="302"/>
      <c r="H23" s="302"/>
    </row>
    <row r="24" spans="1:14" hidden="1">
      <c r="A24" s="301"/>
      <c r="B24" s="301"/>
      <c r="C24" s="301"/>
      <c r="D24" s="301"/>
      <c r="E24" s="301"/>
      <c r="F24" s="301"/>
      <c r="G24" s="301"/>
      <c r="H24" s="301"/>
    </row>
    <row r="25" spans="1:14" ht="9" hidden="1" customHeight="1">
      <c r="A25" s="2"/>
      <c r="E25" s="2"/>
    </row>
    <row r="26" spans="1:14" hidden="1">
      <c r="A26" s="301" t="s">
        <v>40</v>
      </c>
      <c r="B26" s="301"/>
      <c r="C26" s="301"/>
      <c r="D26" s="301"/>
      <c r="E26" s="301"/>
      <c r="F26" s="301"/>
      <c r="G26" s="301"/>
      <c r="H26" s="301"/>
    </row>
    <row r="27" spans="1:14" ht="12" hidden="1" customHeight="1">
      <c r="B27" s="112"/>
      <c r="C27" s="112"/>
      <c r="D27" s="169"/>
      <c r="E27" s="112"/>
      <c r="F27" s="112"/>
      <c r="G27" s="112"/>
      <c r="H27" s="112"/>
    </row>
    <row r="28" spans="1:14" ht="30" customHeight="1">
      <c r="A28" s="316" t="s">
        <v>56</v>
      </c>
      <c r="B28" s="317" t="s">
        <v>13</v>
      </c>
      <c r="C28" s="299" t="s">
        <v>166</v>
      </c>
      <c r="D28" s="299"/>
      <c r="E28" s="306" t="s">
        <v>215</v>
      </c>
      <c r="F28" s="306"/>
      <c r="G28" s="306"/>
      <c r="H28" s="306"/>
    </row>
    <row r="29" spans="1:14" ht="44.25" customHeight="1">
      <c r="A29" s="316"/>
      <c r="B29" s="317"/>
      <c r="C29" s="134" t="s">
        <v>218</v>
      </c>
      <c r="D29" s="170" t="s">
        <v>219</v>
      </c>
      <c r="E29" s="135" t="s">
        <v>49</v>
      </c>
      <c r="F29" s="136" t="s">
        <v>47</v>
      </c>
      <c r="G29" s="136" t="s">
        <v>52</v>
      </c>
      <c r="H29" s="136" t="s">
        <v>53</v>
      </c>
      <c r="K29" s="199" t="s">
        <v>175</v>
      </c>
      <c r="L29" s="200" t="s">
        <v>176</v>
      </c>
    </row>
    <row r="30" spans="1:14">
      <c r="A30" s="197">
        <v>1</v>
      </c>
      <c r="B30" s="198">
        <v>2</v>
      </c>
      <c r="C30" s="197">
        <v>3</v>
      </c>
      <c r="D30" s="201">
        <v>4</v>
      </c>
      <c r="E30" s="202">
        <v>5</v>
      </c>
      <c r="F30" s="198">
        <v>6</v>
      </c>
      <c r="G30" s="197">
        <v>7</v>
      </c>
      <c r="H30" s="198">
        <v>8</v>
      </c>
      <c r="K30" s="203" t="s">
        <v>179</v>
      </c>
      <c r="L30" s="203" t="s">
        <v>179</v>
      </c>
      <c r="M30" s="203" t="s">
        <v>179</v>
      </c>
      <c r="N30" s="203" t="s">
        <v>180</v>
      </c>
    </row>
    <row r="31" spans="1:14">
      <c r="A31" s="315" t="s">
        <v>92</v>
      </c>
      <c r="B31" s="315"/>
      <c r="C31" s="315"/>
      <c r="D31" s="315"/>
      <c r="E31" s="315"/>
      <c r="F31" s="315"/>
      <c r="G31" s="315"/>
      <c r="H31" s="315"/>
    </row>
    <row r="32" spans="1:14" ht="78" customHeight="1">
      <c r="A32" s="204" t="s">
        <v>183</v>
      </c>
      <c r="B32" s="205" t="s">
        <v>93</v>
      </c>
      <c r="C32" s="206"/>
      <c r="D32" s="207"/>
      <c r="E32" s="208"/>
      <c r="F32" s="207"/>
      <c r="G32" s="209">
        <f>F32-E32</f>
        <v>0</v>
      </c>
      <c r="H32" s="210" t="e">
        <f t="shared" ref="H32:H47" si="0">F32/E32*100</f>
        <v>#DIV/0!</v>
      </c>
    </row>
    <row r="33" spans="1:8" ht="60" customHeight="1">
      <c r="A33" s="211" t="s">
        <v>58</v>
      </c>
      <c r="B33" s="205" t="s">
        <v>94</v>
      </c>
      <c r="C33" s="206"/>
      <c r="D33" s="207"/>
      <c r="E33" s="212"/>
      <c r="F33" s="207"/>
      <c r="G33" s="209">
        <f>F33-E33</f>
        <v>0</v>
      </c>
      <c r="H33" s="210" t="e">
        <f t="shared" si="0"/>
        <v>#DIV/0!</v>
      </c>
    </row>
    <row r="34" spans="1:8" ht="60" customHeight="1">
      <c r="A34" s="211" t="s">
        <v>57</v>
      </c>
      <c r="B34" s="205" t="s">
        <v>95</v>
      </c>
      <c r="C34" s="206"/>
      <c r="D34" s="207"/>
      <c r="E34" s="212"/>
      <c r="F34" s="207"/>
      <c r="G34" s="209">
        <f>F34-E34</f>
        <v>0</v>
      </c>
      <c r="H34" s="210" t="e">
        <f t="shared" si="0"/>
        <v>#DIV/0!</v>
      </c>
    </row>
    <row r="35" spans="1:8" ht="60" customHeight="1">
      <c r="A35" s="211" t="s">
        <v>59</v>
      </c>
      <c r="B35" s="205" t="s">
        <v>96</v>
      </c>
      <c r="C35" s="206"/>
      <c r="D35" s="207"/>
      <c r="E35" s="208"/>
      <c r="F35" s="207"/>
      <c r="G35" s="209">
        <f>F35-E35</f>
        <v>0</v>
      </c>
      <c r="H35" s="210" t="e">
        <f t="shared" si="0"/>
        <v>#DIV/0!</v>
      </c>
    </row>
    <row r="36" spans="1:8" ht="60" customHeight="1">
      <c r="A36" s="204" t="s">
        <v>1</v>
      </c>
      <c r="B36" s="205" t="s">
        <v>97</v>
      </c>
      <c r="C36" s="208"/>
      <c r="D36" s="213"/>
      <c r="E36" s="208"/>
      <c r="F36" s="213"/>
      <c r="G36" s="209">
        <f>F36-E36</f>
        <v>0</v>
      </c>
      <c r="H36" s="210" t="e">
        <f t="shared" si="0"/>
        <v>#DIV/0!</v>
      </c>
    </row>
    <row r="37" spans="1:8" s="31" customFormat="1" ht="60" customHeight="1" outlineLevel="1">
      <c r="A37" s="214" t="s">
        <v>58</v>
      </c>
      <c r="B37" s="215"/>
      <c r="C37" s="216"/>
      <c r="D37" s="213"/>
      <c r="E37" s="217"/>
      <c r="F37" s="213"/>
      <c r="G37" s="218">
        <f t="shared" ref="G37:G47" si="1">F37-E37</f>
        <v>0</v>
      </c>
      <c r="H37" s="219" t="e">
        <f t="shared" si="0"/>
        <v>#DIV/0!</v>
      </c>
    </row>
    <row r="38" spans="1:8" s="31" customFormat="1" ht="60" customHeight="1" outlineLevel="1">
      <c r="A38" s="214" t="s">
        <v>57</v>
      </c>
      <c r="B38" s="215"/>
      <c r="C38" s="216"/>
      <c r="D38" s="213"/>
      <c r="E38" s="217"/>
      <c r="F38" s="213"/>
      <c r="G38" s="218">
        <f t="shared" si="1"/>
        <v>0</v>
      </c>
      <c r="H38" s="219" t="e">
        <f t="shared" si="0"/>
        <v>#DIV/0!</v>
      </c>
    </row>
    <row r="39" spans="1:8" s="31" customFormat="1" ht="60" customHeight="1" outlineLevel="1">
      <c r="A39" s="214" t="s">
        <v>59</v>
      </c>
      <c r="B39" s="215"/>
      <c r="C39" s="216"/>
      <c r="D39" s="213"/>
      <c r="E39" s="217"/>
      <c r="F39" s="213"/>
      <c r="G39" s="218">
        <f t="shared" si="1"/>
        <v>0</v>
      </c>
      <c r="H39" s="219" t="e">
        <f t="shared" si="0"/>
        <v>#DIV/0!</v>
      </c>
    </row>
    <row r="40" spans="1:8" s="31" customFormat="1" ht="60" customHeight="1" outlineLevel="1">
      <c r="A40" s="214"/>
      <c r="B40" s="215"/>
      <c r="C40" s="216">
        <f>SUM(C37:C39)</f>
        <v>0</v>
      </c>
      <c r="D40" s="220"/>
      <c r="E40" s="221"/>
      <c r="F40" s="220"/>
      <c r="G40" s="218">
        <f t="shared" si="1"/>
        <v>0</v>
      </c>
      <c r="H40" s="219" t="e">
        <f t="shared" si="0"/>
        <v>#DIV/0!</v>
      </c>
    </row>
    <row r="41" spans="1:8" s="31" customFormat="1" ht="60" customHeight="1" outlineLevel="1">
      <c r="A41" s="214"/>
      <c r="B41" s="215"/>
      <c r="C41" s="222">
        <f>C36-C40</f>
        <v>0</v>
      </c>
      <c r="D41" s="220"/>
      <c r="E41" s="221"/>
      <c r="F41" s="220"/>
      <c r="G41" s="218">
        <f t="shared" si="1"/>
        <v>0</v>
      </c>
      <c r="H41" s="219"/>
    </row>
    <row r="42" spans="1:8" s="31" customFormat="1" ht="60" customHeight="1" outlineLevel="1">
      <c r="A42" s="214"/>
      <c r="B42" s="215"/>
      <c r="C42" s="229" t="e">
        <f>C40/C32/9*1000</f>
        <v>#DIV/0!</v>
      </c>
      <c r="D42" s="220"/>
      <c r="E42" s="223"/>
      <c r="F42" s="220"/>
      <c r="G42" s="218">
        <f t="shared" si="1"/>
        <v>0</v>
      </c>
      <c r="H42" s="219" t="e">
        <f t="shared" si="0"/>
        <v>#DIV/0!</v>
      </c>
    </row>
    <row r="43" spans="1:8" s="31" customFormat="1" ht="60" customHeight="1" outlineLevel="1">
      <c r="A43" s="214"/>
      <c r="B43" s="215"/>
      <c r="C43" s="224"/>
      <c r="D43" s="220"/>
      <c r="E43" s="225"/>
      <c r="F43" s="220"/>
      <c r="G43" s="218"/>
      <c r="H43" s="219"/>
    </row>
    <row r="44" spans="1:8" ht="60" customHeight="1">
      <c r="A44" s="204" t="s">
        <v>71</v>
      </c>
      <c r="B44" s="205" t="s">
        <v>98</v>
      </c>
      <c r="C44" s="224"/>
      <c r="D44" s="226" t="e">
        <f>D36/D32/9*1000</f>
        <v>#DIV/0!</v>
      </c>
      <c r="E44" s="224"/>
      <c r="F44" s="226" t="e">
        <f>F36/F32/3*1000</f>
        <v>#DIV/0!</v>
      </c>
      <c r="G44" s="227" t="e">
        <f>F44-E44</f>
        <v>#DIV/0!</v>
      </c>
      <c r="H44" s="210" t="e">
        <f t="shared" si="0"/>
        <v>#DIV/0!</v>
      </c>
    </row>
    <row r="45" spans="1:8" ht="60" customHeight="1">
      <c r="A45" s="211" t="s">
        <v>58</v>
      </c>
      <c r="B45" s="205" t="s">
        <v>99</v>
      </c>
      <c r="C45" s="224"/>
      <c r="D45" s="226" t="e">
        <f>D37/D33/9*1000</f>
        <v>#DIV/0!</v>
      </c>
      <c r="E45" s="228"/>
      <c r="F45" s="226" t="e">
        <f>F37/F33/3*1000</f>
        <v>#DIV/0!</v>
      </c>
      <c r="G45" s="227" t="e">
        <f t="shared" si="1"/>
        <v>#DIV/0!</v>
      </c>
      <c r="H45" s="210" t="e">
        <f t="shared" si="0"/>
        <v>#DIV/0!</v>
      </c>
    </row>
    <row r="46" spans="1:8" ht="60" customHeight="1">
      <c r="A46" s="211" t="s">
        <v>57</v>
      </c>
      <c r="B46" s="205" t="s">
        <v>100</v>
      </c>
      <c r="C46" s="224"/>
      <c r="D46" s="226" t="e">
        <f>D38/D34/9*1000</f>
        <v>#DIV/0!</v>
      </c>
      <c r="E46" s="228"/>
      <c r="F46" s="226" t="e">
        <f>F38/F34/3*1000</f>
        <v>#DIV/0!</v>
      </c>
      <c r="G46" s="227" t="e">
        <f t="shared" si="1"/>
        <v>#DIV/0!</v>
      </c>
      <c r="H46" s="210" t="e">
        <f t="shared" si="0"/>
        <v>#DIV/0!</v>
      </c>
    </row>
    <row r="47" spans="1:8" ht="60" customHeight="1">
      <c r="A47" s="211" t="s">
        <v>59</v>
      </c>
      <c r="B47" s="205" t="s">
        <v>101</v>
      </c>
      <c r="C47" s="224"/>
      <c r="D47" s="226" t="e">
        <f>D39/D35/9*1000</f>
        <v>#DIV/0!</v>
      </c>
      <c r="E47" s="228"/>
      <c r="F47" s="226" t="e">
        <f>F39/F35/3*1000</f>
        <v>#DIV/0!</v>
      </c>
      <c r="G47" s="227" t="e">
        <f t="shared" si="1"/>
        <v>#DIV/0!</v>
      </c>
      <c r="H47" s="210" t="e">
        <f t="shared" si="0"/>
        <v>#DIV/0!</v>
      </c>
    </row>
    <row r="48" spans="1:8" s="31" customFormat="1">
      <c r="A48" s="77"/>
      <c r="B48" s="175"/>
      <c r="C48" s="2"/>
      <c r="D48" s="175"/>
      <c r="E48" s="175"/>
      <c r="F48" s="175"/>
      <c r="G48" s="175"/>
      <c r="H48" s="175"/>
    </row>
    <row r="49" spans="1:8" s="31" customFormat="1">
      <c r="A49" s="77"/>
      <c r="B49" s="175"/>
      <c r="C49" s="2"/>
      <c r="D49" s="175"/>
      <c r="E49" s="175"/>
      <c r="F49" s="175"/>
      <c r="G49" s="175"/>
      <c r="H49" s="175"/>
    </row>
    <row r="50" spans="1:8" s="31" customFormat="1">
      <c r="A50" s="77"/>
      <c r="B50" s="175"/>
      <c r="C50" s="2"/>
      <c r="D50" s="175"/>
      <c r="E50" s="175"/>
      <c r="F50" s="175"/>
      <c r="G50" s="175"/>
      <c r="H50" s="175"/>
    </row>
    <row r="51" spans="1:8" s="31" customFormat="1">
      <c r="A51" s="77"/>
      <c r="B51" s="175"/>
      <c r="C51" s="2"/>
      <c r="D51" s="175"/>
      <c r="E51" s="175"/>
      <c r="F51" s="175"/>
      <c r="G51" s="175"/>
      <c r="H51" s="175"/>
    </row>
    <row r="52" spans="1:8" s="31" customFormat="1">
      <c r="A52" s="77"/>
      <c r="B52" s="175"/>
      <c r="C52" s="2"/>
      <c r="D52" s="175"/>
      <c r="E52" s="175"/>
      <c r="F52" s="175"/>
      <c r="G52" s="175"/>
      <c r="H52" s="175"/>
    </row>
    <row r="53" spans="1:8" s="31" customFormat="1">
      <c r="A53" s="77"/>
      <c r="B53" s="175"/>
      <c r="C53" s="2"/>
      <c r="D53" s="175"/>
      <c r="E53" s="175"/>
      <c r="F53" s="175"/>
      <c r="G53" s="175"/>
      <c r="H53" s="175"/>
    </row>
    <row r="54" spans="1:8" s="31" customFormat="1">
      <c r="A54" s="77"/>
      <c r="B54" s="175"/>
      <c r="C54" s="2"/>
      <c r="D54" s="175"/>
      <c r="E54" s="175"/>
      <c r="F54" s="175"/>
      <c r="G54" s="175"/>
      <c r="H54" s="175"/>
    </row>
    <row r="55" spans="1:8" s="31" customFormat="1">
      <c r="A55" s="77"/>
      <c r="B55" s="175"/>
      <c r="C55" s="2"/>
      <c r="D55" s="175"/>
      <c r="E55" s="175"/>
      <c r="F55" s="175"/>
      <c r="G55" s="175"/>
      <c r="H55" s="175"/>
    </row>
    <row r="56" spans="1:8" s="31" customFormat="1">
      <c r="A56" s="77"/>
      <c r="B56" s="175"/>
      <c r="C56" s="2"/>
      <c r="D56" s="175"/>
      <c r="E56" s="175"/>
      <c r="F56" s="175"/>
      <c r="G56" s="175"/>
      <c r="H56" s="175"/>
    </row>
    <row r="57" spans="1:8" s="31" customFormat="1">
      <c r="A57" s="77"/>
      <c r="B57" s="175"/>
      <c r="C57" s="2"/>
      <c r="D57" s="175"/>
      <c r="E57" s="175"/>
      <c r="F57" s="175"/>
      <c r="G57" s="175"/>
      <c r="H57" s="175"/>
    </row>
    <row r="58" spans="1:8" s="31" customFormat="1">
      <c r="A58" s="77"/>
      <c r="B58" s="175"/>
      <c r="C58" s="2"/>
      <c r="D58" s="175"/>
      <c r="E58" s="175"/>
      <c r="F58" s="175"/>
      <c r="G58" s="175"/>
      <c r="H58" s="175"/>
    </row>
    <row r="59" spans="1:8" s="31" customFormat="1">
      <c r="A59" s="77"/>
      <c r="B59" s="175"/>
      <c r="C59" s="2"/>
      <c r="D59" s="175"/>
      <c r="E59" s="175"/>
      <c r="F59" s="175"/>
      <c r="G59" s="175"/>
      <c r="H59" s="175"/>
    </row>
    <row r="60" spans="1:8" s="31" customFormat="1">
      <c r="A60" s="77"/>
      <c r="B60" s="175"/>
      <c r="C60" s="2"/>
      <c r="D60" s="175"/>
      <c r="E60" s="175"/>
      <c r="F60" s="175"/>
      <c r="G60" s="175"/>
      <c r="H60" s="175"/>
    </row>
    <row r="61" spans="1:8" s="31" customFormat="1">
      <c r="A61" s="77"/>
      <c r="B61" s="175"/>
      <c r="C61" s="2"/>
      <c r="D61" s="175"/>
      <c r="E61" s="175"/>
      <c r="F61" s="175"/>
      <c r="G61" s="175"/>
      <c r="H61" s="175"/>
    </row>
    <row r="62" spans="1:8" s="31" customFormat="1">
      <c r="A62" s="77"/>
      <c r="B62" s="175"/>
      <c r="C62" s="2"/>
      <c r="D62" s="175"/>
      <c r="E62" s="175"/>
      <c r="F62" s="175"/>
      <c r="G62" s="175"/>
      <c r="H62" s="175"/>
    </row>
    <row r="63" spans="1:8" s="31" customFormat="1">
      <c r="A63" s="77"/>
      <c r="B63" s="175"/>
      <c r="C63" s="2"/>
      <c r="D63" s="175"/>
      <c r="E63" s="175"/>
      <c r="F63" s="175"/>
      <c r="G63" s="175"/>
      <c r="H63" s="175"/>
    </row>
    <row r="64" spans="1:8" s="31" customFormat="1">
      <c r="A64" s="77"/>
      <c r="B64" s="175"/>
      <c r="C64" s="2"/>
      <c r="D64" s="175"/>
      <c r="E64" s="175"/>
      <c r="F64" s="175"/>
      <c r="G64" s="175"/>
      <c r="H64" s="175"/>
    </row>
    <row r="65" spans="1:8" s="31" customFormat="1">
      <c r="A65" s="77"/>
      <c r="B65" s="175"/>
      <c r="C65" s="2"/>
      <c r="D65" s="175"/>
      <c r="E65" s="175"/>
      <c r="F65" s="175"/>
      <c r="G65" s="175"/>
      <c r="H65" s="175"/>
    </row>
    <row r="66" spans="1:8" s="31" customFormat="1">
      <c r="A66" s="77"/>
      <c r="B66" s="175"/>
      <c r="C66" s="2"/>
      <c r="D66" s="175"/>
      <c r="E66" s="175"/>
      <c r="F66" s="175"/>
      <c r="G66" s="175"/>
      <c r="H66" s="175"/>
    </row>
    <row r="67" spans="1:8" s="31" customFormat="1">
      <c r="A67" s="77"/>
      <c r="B67" s="175"/>
      <c r="C67" s="2"/>
      <c r="D67" s="175"/>
      <c r="E67" s="175"/>
      <c r="F67" s="175"/>
      <c r="G67" s="175"/>
      <c r="H67" s="175"/>
    </row>
    <row r="68" spans="1:8" s="31" customFormat="1">
      <c r="A68" s="77"/>
      <c r="B68" s="175"/>
      <c r="C68" s="2"/>
      <c r="D68" s="175"/>
      <c r="E68" s="175"/>
      <c r="F68" s="175"/>
      <c r="G68" s="175"/>
      <c r="H68" s="175"/>
    </row>
    <row r="69" spans="1:8" s="31" customFormat="1">
      <c r="A69" s="77"/>
      <c r="B69" s="175"/>
      <c r="C69" s="2"/>
      <c r="D69" s="175"/>
      <c r="E69" s="175"/>
      <c r="F69" s="175"/>
      <c r="G69" s="175"/>
      <c r="H69" s="175"/>
    </row>
    <row r="70" spans="1:8" s="31" customFormat="1">
      <c r="A70" s="77"/>
      <c r="B70" s="175"/>
      <c r="C70" s="2"/>
      <c r="D70" s="175"/>
      <c r="E70" s="175"/>
      <c r="F70" s="175"/>
      <c r="G70" s="175"/>
      <c r="H70" s="175"/>
    </row>
    <row r="71" spans="1:8" s="31" customFormat="1">
      <c r="A71" s="77"/>
      <c r="B71" s="175"/>
      <c r="C71" s="2"/>
      <c r="D71" s="175"/>
      <c r="E71" s="175"/>
      <c r="F71" s="175"/>
      <c r="G71" s="175"/>
      <c r="H71" s="175"/>
    </row>
    <row r="72" spans="1:8" s="31" customFormat="1">
      <c r="A72" s="77"/>
      <c r="B72" s="175"/>
      <c r="C72" s="2"/>
      <c r="D72" s="175"/>
      <c r="E72" s="175"/>
      <c r="F72" s="175"/>
      <c r="G72" s="175"/>
      <c r="H72" s="175"/>
    </row>
    <row r="73" spans="1:8" s="31" customFormat="1">
      <c r="A73" s="77"/>
      <c r="B73" s="175"/>
      <c r="C73" s="2"/>
      <c r="D73" s="175"/>
      <c r="E73" s="175"/>
      <c r="F73" s="175"/>
      <c r="G73" s="175"/>
      <c r="H73" s="175"/>
    </row>
    <row r="74" spans="1:8" s="31" customFormat="1">
      <c r="A74" s="77"/>
      <c r="B74" s="175"/>
      <c r="C74" s="2"/>
      <c r="D74" s="175"/>
      <c r="E74" s="175"/>
      <c r="F74" s="175"/>
      <c r="G74" s="175"/>
      <c r="H74" s="175"/>
    </row>
    <row r="75" spans="1:8" s="31" customFormat="1">
      <c r="A75" s="77"/>
      <c r="B75" s="175"/>
      <c r="C75" s="2"/>
      <c r="D75" s="175"/>
      <c r="E75" s="175"/>
      <c r="F75" s="175"/>
      <c r="G75" s="175"/>
      <c r="H75" s="175"/>
    </row>
    <row r="76" spans="1:8" s="31" customFormat="1">
      <c r="A76" s="77"/>
      <c r="B76" s="175"/>
      <c r="C76" s="2"/>
      <c r="D76" s="175"/>
      <c r="E76" s="175"/>
      <c r="F76" s="175"/>
      <c r="G76" s="175"/>
      <c r="H76" s="175"/>
    </row>
    <row r="77" spans="1:8" s="31" customFormat="1">
      <c r="A77" s="77"/>
      <c r="B77" s="175"/>
      <c r="C77" s="2"/>
      <c r="D77" s="175"/>
      <c r="E77" s="175"/>
      <c r="F77" s="175"/>
      <c r="G77" s="175"/>
      <c r="H77" s="175"/>
    </row>
    <row r="78" spans="1:8" s="31" customFormat="1">
      <c r="A78" s="77"/>
      <c r="B78" s="175"/>
      <c r="C78" s="2"/>
      <c r="D78" s="175"/>
      <c r="E78" s="175"/>
      <c r="F78" s="175"/>
      <c r="G78" s="175"/>
      <c r="H78" s="175"/>
    </row>
    <row r="79" spans="1:8" s="31" customFormat="1">
      <c r="A79" s="77"/>
      <c r="B79" s="175"/>
      <c r="C79" s="2"/>
      <c r="D79" s="175"/>
      <c r="E79" s="175"/>
      <c r="F79" s="175"/>
      <c r="G79" s="175"/>
      <c r="H79" s="175"/>
    </row>
    <row r="80" spans="1:8" s="31" customFormat="1">
      <c r="A80" s="77"/>
      <c r="B80" s="175"/>
      <c r="C80" s="2"/>
      <c r="D80" s="175"/>
      <c r="E80" s="175"/>
      <c r="F80" s="175"/>
      <c r="G80" s="175"/>
      <c r="H80" s="175"/>
    </row>
    <row r="81" spans="1:8" s="31" customFormat="1">
      <c r="A81" s="77"/>
      <c r="B81" s="175"/>
      <c r="C81" s="2"/>
      <c r="D81" s="175"/>
      <c r="E81" s="175"/>
      <c r="F81" s="175"/>
      <c r="G81" s="175"/>
      <c r="H81" s="175"/>
    </row>
    <row r="82" spans="1:8" s="31" customFormat="1">
      <c r="A82" s="77"/>
      <c r="B82" s="175"/>
      <c r="C82" s="2"/>
      <c r="D82" s="175"/>
      <c r="E82" s="175"/>
      <c r="F82" s="175"/>
      <c r="G82" s="175"/>
      <c r="H82" s="175"/>
    </row>
    <row r="83" spans="1:8" s="31" customFormat="1">
      <c r="A83" s="77"/>
      <c r="B83" s="175"/>
      <c r="C83" s="2"/>
      <c r="D83" s="175"/>
      <c r="E83" s="175"/>
      <c r="F83" s="175"/>
      <c r="G83" s="175"/>
      <c r="H83" s="175"/>
    </row>
    <row r="84" spans="1:8" s="31" customFormat="1">
      <c r="A84" s="77"/>
      <c r="B84" s="175"/>
      <c r="C84" s="2"/>
      <c r="D84" s="175"/>
      <c r="E84" s="175"/>
      <c r="F84" s="175"/>
      <c r="G84" s="175"/>
      <c r="H84" s="175"/>
    </row>
    <row r="85" spans="1:8" s="31" customFormat="1">
      <c r="A85" s="77"/>
      <c r="B85" s="175"/>
      <c r="C85" s="2"/>
      <c r="D85" s="175"/>
      <c r="E85" s="175"/>
      <c r="F85" s="175"/>
      <c r="G85" s="175"/>
      <c r="H85" s="175"/>
    </row>
    <row r="86" spans="1:8" s="31" customFormat="1">
      <c r="A86" s="77"/>
      <c r="B86" s="175"/>
      <c r="C86" s="2"/>
      <c r="D86" s="175"/>
      <c r="E86" s="175"/>
      <c r="F86" s="175"/>
      <c r="G86" s="175"/>
      <c r="H86" s="175"/>
    </row>
    <row r="87" spans="1:8" s="31" customFormat="1">
      <c r="A87" s="77"/>
      <c r="B87" s="175"/>
      <c r="C87" s="2"/>
      <c r="D87" s="175"/>
      <c r="E87" s="175"/>
      <c r="F87" s="175"/>
      <c r="G87" s="175"/>
      <c r="H87" s="175"/>
    </row>
    <row r="88" spans="1:8" s="31" customFormat="1">
      <c r="A88" s="77"/>
      <c r="B88" s="175"/>
      <c r="C88" s="2"/>
      <c r="D88" s="175"/>
      <c r="E88" s="175"/>
      <c r="F88" s="175"/>
      <c r="G88" s="175"/>
      <c r="H88" s="175"/>
    </row>
    <row r="89" spans="1:8" s="31" customFormat="1">
      <c r="A89" s="77"/>
      <c r="B89" s="175"/>
      <c r="C89" s="2"/>
      <c r="D89" s="175"/>
      <c r="E89" s="175"/>
      <c r="F89" s="175"/>
      <c r="G89" s="175"/>
      <c r="H89" s="175"/>
    </row>
    <row r="90" spans="1:8" s="31" customFormat="1">
      <c r="A90" s="77"/>
      <c r="B90" s="175"/>
      <c r="C90" s="2"/>
      <c r="D90" s="175"/>
      <c r="E90" s="175"/>
      <c r="F90" s="175"/>
      <c r="G90" s="175"/>
      <c r="H90" s="175"/>
    </row>
    <row r="91" spans="1:8" s="31" customFormat="1">
      <c r="A91" s="77"/>
      <c r="B91" s="175"/>
      <c r="C91" s="2"/>
      <c r="D91" s="175"/>
      <c r="E91" s="175"/>
      <c r="F91" s="175"/>
      <c r="G91" s="175"/>
      <c r="H91" s="175"/>
    </row>
    <row r="92" spans="1:8" s="31" customFormat="1">
      <c r="A92" s="77"/>
      <c r="B92" s="175"/>
      <c r="C92" s="2"/>
      <c r="D92" s="175"/>
      <c r="E92" s="175"/>
      <c r="F92" s="175"/>
      <c r="G92" s="175"/>
      <c r="H92" s="175"/>
    </row>
    <row r="93" spans="1:8" s="31" customFormat="1">
      <c r="A93" s="77"/>
      <c r="B93" s="175"/>
      <c r="C93" s="2"/>
      <c r="D93" s="175"/>
      <c r="E93" s="175"/>
      <c r="F93" s="175"/>
      <c r="G93" s="175"/>
      <c r="H93" s="175"/>
    </row>
    <row r="94" spans="1:8" s="31" customFormat="1">
      <c r="A94" s="77"/>
      <c r="B94" s="175"/>
      <c r="C94" s="2"/>
      <c r="D94" s="175"/>
      <c r="E94" s="175"/>
      <c r="F94" s="175"/>
      <c r="G94" s="175"/>
      <c r="H94" s="175"/>
    </row>
    <row r="95" spans="1:8" s="31" customFormat="1">
      <c r="A95" s="77"/>
      <c r="B95" s="175"/>
      <c r="C95" s="2"/>
      <c r="D95" s="175"/>
      <c r="E95" s="175"/>
      <c r="F95" s="175"/>
      <c r="G95" s="175"/>
      <c r="H95" s="175"/>
    </row>
    <row r="96" spans="1:8" s="31" customFormat="1">
      <c r="A96" s="77"/>
      <c r="B96" s="175"/>
      <c r="C96" s="2"/>
      <c r="D96" s="175"/>
      <c r="E96" s="175"/>
      <c r="F96" s="175"/>
      <c r="G96" s="175"/>
      <c r="H96" s="175"/>
    </row>
    <row r="97" spans="1:8" s="31" customFormat="1">
      <c r="A97" s="77"/>
      <c r="B97" s="175"/>
      <c r="C97" s="2"/>
      <c r="D97" s="175"/>
      <c r="E97" s="175"/>
      <c r="F97" s="175"/>
      <c r="G97" s="175"/>
      <c r="H97" s="175"/>
    </row>
    <row r="98" spans="1:8" s="31" customFormat="1">
      <c r="A98" s="77"/>
      <c r="B98" s="175"/>
      <c r="C98" s="2"/>
      <c r="D98" s="175"/>
      <c r="E98" s="175"/>
      <c r="F98" s="175"/>
      <c r="G98" s="175"/>
      <c r="H98" s="175"/>
    </row>
    <row r="99" spans="1:8" s="31" customFormat="1">
      <c r="A99" s="77"/>
      <c r="B99" s="175"/>
      <c r="C99" s="2"/>
      <c r="D99" s="175"/>
      <c r="E99" s="175"/>
      <c r="F99" s="175"/>
      <c r="G99" s="175"/>
      <c r="H99" s="175"/>
    </row>
    <row r="100" spans="1:8" s="31" customFormat="1">
      <c r="A100" s="77"/>
      <c r="B100" s="175"/>
      <c r="C100" s="2"/>
      <c r="D100" s="175"/>
      <c r="E100" s="175"/>
      <c r="F100" s="175"/>
      <c r="G100" s="175"/>
      <c r="H100" s="175"/>
    </row>
    <row r="101" spans="1:8" s="31" customFormat="1">
      <c r="A101" s="77"/>
      <c r="B101" s="175"/>
      <c r="C101" s="2"/>
      <c r="D101" s="175"/>
      <c r="E101" s="175"/>
      <c r="F101" s="175"/>
      <c r="G101" s="175"/>
      <c r="H101" s="175"/>
    </row>
    <row r="102" spans="1:8" s="31" customFormat="1">
      <c r="A102" s="77"/>
      <c r="B102" s="175"/>
      <c r="C102" s="2"/>
      <c r="D102" s="175"/>
      <c r="E102" s="175"/>
      <c r="F102" s="175"/>
      <c r="G102" s="175"/>
      <c r="H102" s="175"/>
    </row>
    <row r="103" spans="1:8" s="31" customFormat="1">
      <c r="A103" s="77"/>
      <c r="B103" s="175"/>
      <c r="C103" s="2"/>
      <c r="D103" s="175"/>
      <c r="E103" s="175"/>
      <c r="F103" s="175"/>
      <c r="G103" s="175"/>
      <c r="H103" s="175"/>
    </row>
    <row r="104" spans="1:8" s="31" customFormat="1">
      <c r="A104" s="77"/>
      <c r="B104" s="175"/>
      <c r="C104" s="2"/>
      <c r="D104" s="175"/>
      <c r="E104" s="175"/>
      <c r="F104" s="175"/>
      <c r="G104" s="175"/>
      <c r="H104" s="175"/>
    </row>
    <row r="105" spans="1:8" s="31" customFormat="1">
      <c r="A105" s="77"/>
      <c r="B105" s="175"/>
      <c r="C105" s="2"/>
      <c r="D105" s="175"/>
      <c r="E105" s="175"/>
      <c r="F105" s="175"/>
      <c r="G105" s="175"/>
      <c r="H105" s="175"/>
    </row>
    <row r="106" spans="1:8" s="31" customFormat="1">
      <c r="A106" s="77"/>
      <c r="B106" s="175"/>
      <c r="C106" s="2"/>
      <c r="D106" s="175"/>
      <c r="E106" s="175"/>
      <c r="F106" s="175"/>
      <c r="G106" s="175"/>
      <c r="H106" s="175"/>
    </row>
    <row r="107" spans="1:8" s="31" customFormat="1">
      <c r="A107" s="77"/>
      <c r="B107" s="175"/>
      <c r="C107" s="2"/>
      <c r="D107" s="175"/>
      <c r="E107" s="175"/>
      <c r="F107" s="175"/>
      <c r="G107" s="175"/>
      <c r="H107" s="175"/>
    </row>
    <row r="108" spans="1:8" s="31" customFormat="1">
      <c r="A108" s="77"/>
      <c r="B108" s="175"/>
      <c r="C108" s="2"/>
      <c r="D108" s="175"/>
      <c r="E108" s="175"/>
      <c r="F108" s="175"/>
      <c r="G108" s="175"/>
      <c r="H108" s="175"/>
    </row>
    <row r="109" spans="1:8" s="31" customFormat="1">
      <c r="A109" s="77"/>
      <c r="B109" s="175"/>
      <c r="C109" s="2"/>
      <c r="D109" s="175"/>
      <c r="E109" s="175"/>
      <c r="F109" s="175"/>
      <c r="G109" s="175"/>
      <c r="H109" s="175"/>
    </row>
    <row r="110" spans="1:8" s="31" customFormat="1">
      <c r="A110" s="77"/>
      <c r="B110" s="175"/>
      <c r="C110" s="2"/>
      <c r="D110" s="175"/>
      <c r="E110" s="175"/>
      <c r="F110" s="175"/>
      <c r="G110" s="175"/>
      <c r="H110" s="175"/>
    </row>
    <row r="111" spans="1:8" s="31" customFormat="1">
      <c r="A111" s="77"/>
      <c r="B111" s="175"/>
      <c r="C111" s="2"/>
      <c r="D111" s="175"/>
      <c r="E111" s="175"/>
      <c r="F111" s="175"/>
      <c r="G111" s="175"/>
      <c r="H111" s="175"/>
    </row>
    <row r="112" spans="1:8" s="31" customFormat="1">
      <c r="A112" s="77"/>
      <c r="B112" s="175"/>
      <c r="C112" s="2"/>
      <c r="D112" s="175"/>
      <c r="E112" s="175"/>
      <c r="F112" s="175"/>
      <c r="G112" s="175"/>
      <c r="H112" s="175"/>
    </row>
    <row r="113" spans="1:8" s="31" customFormat="1">
      <c r="A113" s="77"/>
      <c r="B113" s="175"/>
      <c r="C113" s="2"/>
      <c r="D113" s="175"/>
      <c r="E113" s="175"/>
      <c r="F113" s="175"/>
      <c r="G113" s="175"/>
      <c r="H113" s="175"/>
    </row>
    <row r="114" spans="1:8" s="31" customFormat="1">
      <c r="A114" s="77"/>
      <c r="B114" s="175"/>
      <c r="C114" s="2"/>
      <c r="D114" s="175"/>
      <c r="E114" s="175"/>
      <c r="F114" s="175"/>
      <c r="G114" s="175"/>
      <c r="H114" s="175"/>
    </row>
    <row r="115" spans="1:8" s="31" customFormat="1">
      <c r="A115" s="77"/>
      <c r="B115" s="175"/>
      <c r="C115" s="2"/>
      <c r="D115" s="175"/>
      <c r="E115" s="175"/>
      <c r="F115" s="175"/>
      <c r="G115" s="175"/>
      <c r="H115" s="175"/>
    </row>
    <row r="116" spans="1:8" s="31" customFormat="1">
      <c r="A116" s="77"/>
      <c r="B116" s="175"/>
      <c r="C116" s="2"/>
      <c r="D116" s="175"/>
      <c r="E116" s="175"/>
      <c r="F116" s="175"/>
      <c r="G116" s="175"/>
      <c r="H116" s="175"/>
    </row>
    <row r="117" spans="1:8" s="31" customFormat="1">
      <c r="A117" s="77"/>
      <c r="B117" s="175"/>
      <c r="C117" s="2"/>
      <c r="D117" s="175"/>
      <c r="E117" s="175"/>
      <c r="F117" s="175"/>
      <c r="G117" s="175"/>
      <c r="H117" s="175"/>
    </row>
    <row r="118" spans="1:8" s="31" customFormat="1">
      <c r="A118" s="77"/>
      <c r="B118" s="175"/>
      <c r="C118" s="2"/>
      <c r="D118" s="175"/>
      <c r="E118" s="175"/>
      <c r="F118" s="175"/>
      <c r="G118" s="175"/>
      <c r="H118" s="175"/>
    </row>
    <row r="119" spans="1:8" s="31" customFormat="1">
      <c r="A119" s="77"/>
      <c r="B119" s="175"/>
      <c r="C119" s="2"/>
      <c r="D119" s="175"/>
      <c r="E119" s="175"/>
      <c r="F119" s="175"/>
      <c r="G119" s="175"/>
      <c r="H119" s="175"/>
    </row>
    <row r="120" spans="1:8" s="31" customFormat="1">
      <c r="A120" s="77"/>
      <c r="B120" s="175"/>
      <c r="C120" s="2"/>
      <c r="D120" s="175"/>
      <c r="E120" s="175"/>
      <c r="F120" s="175"/>
      <c r="G120" s="175"/>
      <c r="H120" s="175"/>
    </row>
    <row r="121" spans="1:8" s="31" customFormat="1">
      <c r="A121" s="77"/>
      <c r="B121" s="175"/>
      <c r="C121" s="2"/>
      <c r="D121" s="175"/>
      <c r="E121" s="175"/>
      <c r="F121" s="175"/>
      <c r="G121" s="175"/>
      <c r="H121" s="175"/>
    </row>
    <row r="122" spans="1:8" s="31" customFormat="1">
      <c r="A122" s="77"/>
      <c r="B122" s="175"/>
      <c r="C122" s="2"/>
      <c r="D122" s="175"/>
      <c r="E122" s="175"/>
      <c r="F122" s="175"/>
      <c r="G122" s="175"/>
      <c r="H122" s="175"/>
    </row>
    <row r="123" spans="1:8" s="31" customFormat="1">
      <c r="A123" s="77"/>
      <c r="B123" s="175"/>
      <c r="C123" s="2"/>
      <c r="D123" s="175"/>
      <c r="E123" s="175"/>
      <c r="F123" s="175"/>
      <c r="G123" s="175"/>
      <c r="H123" s="175"/>
    </row>
    <row r="124" spans="1:8" s="31" customFormat="1">
      <c r="A124" s="77"/>
      <c r="B124" s="175"/>
      <c r="C124" s="2"/>
      <c r="D124" s="175"/>
      <c r="E124" s="175"/>
      <c r="F124" s="175"/>
      <c r="G124" s="175"/>
      <c r="H124" s="175"/>
    </row>
    <row r="125" spans="1:8" s="31" customFormat="1">
      <c r="A125" s="77"/>
      <c r="B125" s="175"/>
      <c r="C125" s="2"/>
      <c r="D125" s="175"/>
      <c r="E125" s="175"/>
      <c r="F125" s="175"/>
      <c r="G125" s="175"/>
      <c r="H125" s="175"/>
    </row>
    <row r="126" spans="1:8" s="31" customFormat="1">
      <c r="A126" s="77"/>
      <c r="B126" s="175"/>
      <c r="C126" s="2"/>
      <c r="D126" s="175"/>
      <c r="E126" s="175"/>
      <c r="F126" s="175"/>
      <c r="G126" s="175"/>
      <c r="H126" s="175"/>
    </row>
    <row r="127" spans="1:8" s="31" customFormat="1">
      <c r="A127" s="77"/>
      <c r="B127" s="175"/>
      <c r="C127" s="2"/>
      <c r="D127" s="175"/>
      <c r="E127" s="175"/>
      <c r="F127" s="175"/>
      <c r="G127" s="175"/>
      <c r="H127" s="175"/>
    </row>
    <row r="128" spans="1:8" s="31" customFormat="1">
      <c r="A128" s="77"/>
      <c r="B128" s="175"/>
      <c r="C128" s="2"/>
      <c r="D128" s="175"/>
      <c r="E128" s="175"/>
      <c r="F128" s="175"/>
      <c r="G128" s="175"/>
      <c r="H128" s="175"/>
    </row>
    <row r="129" spans="1:8" s="31" customFormat="1">
      <c r="A129" s="77"/>
      <c r="B129" s="175"/>
      <c r="C129" s="2"/>
      <c r="D129" s="175"/>
      <c r="E129" s="175"/>
      <c r="F129" s="175"/>
      <c r="G129" s="175"/>
      <c r="H129" s="175"/>
    </row>
    <row r="130" spans="1:8" s="31" customFormat="1">
      <c r="A130" s="77"/>
      <c r="B130" s="175"/>
      <c r="C130" s="2"/>
      <c r="D130" s="175"/>
      <c r="E130" s="175"/>
      <c r="F130" s="175"/>
      <c r="G130" s="175"/>
      <c r="H130" s="175"/>
    </row>
    <row r="131" spans="1:8" s="31" customFormat="1">
      <c r="A131" s="77"/>
      <c r="B131" s="175"/>
      <c r="C131" s="2"/>
      <c r="D131" s="175"/>
      <c r="E131" s="175"/>
      <c r="F131" s="175"/>
      <c r="G131" s="175"/>
      <c r="H131" s="175"/>
    </row>
    <row r="132" spans="1:8" s="31" customFormat="1">
      <c r="A132" s="77"/>
      <c r="B132" s="175"/>
      <c r="C132" s="2"/>
      <c r="D132" s="175"/>
      <c r="E132" s="175"/>
      <c r="F132" s="175"/>
      <c r="G132" s="175"/>
      <c r="H132" s="175"/>
    </row>
    <row r="133" spans="1:8" s="31" customFormat="1">
      <c r="A133" s="77"/>
      <c r="B133" s="175"/>
      <c r="C133" s="2"/>
      <c r="D133" s="175"/>
      <c r="E133" s="175"/>
      <c r="F133" s="175"/>
      <c r="G133" s="175"/>
      <c r="H133" s="175"/>
    </row>
    <row r="134" spans="1:8" s="31" customFormat="1">
      <c r="A134" s="77"/>
      <c r="B134" s="175"/>
      <c r="C134" s="2"/>
      <c r="D134" s="175"/>
      <c r="E134" s="175"/>
      <c r="F134" s="175"/>
      <c r="G134" s="175"/>
      <c r="H134" s="175"/>
    </row>
    <row r="135" spans="1:8" s="31" customFormat="1">
      <c r="A135" s="77"/>
      <c r="B135" s="175"/>
      <c r="C135" s="2"/>
      <c r="D135" s="175"/>
      <c r="E135" s="175"/>
      <c r="F135" s="175"/>
      <c r="G135" s="175"/>
      <c r="H135" s="175"/>
    </row>
    <row r="136" spans="1:8" s="31" customFormat="1">
      <c r="A136" s="77"/>
      <c r="B136" s="175"/>
      <c r="C136" s="2"/>
      <c r="D136" s="175"/>
      <c r="E136" s="175"/>
      <c r="F136" s="175"/>
      <c r="G136" s="175"/>
      <c r="H136" s="175"/>
    </row>
    <row r="137" spans="1:8" s="31" customFormat="1">
      <c r="A137" s="77"/>
      <c r="B137" s="175"/>
      <c r="C137" s="2"/>
      <c r="D137" s="175"/>
      <c r="E137" s="175"/>
      <c r="F137" s="175"/>
      <c r="G137" s="175"/>
      <c r="H137" s="175"/>
    </row>
    <row r="138" spans="1:8" s="31" customFormat="1">
      <c r="A138" s="77"/>
      <c r="B138" s="175"/>
      <c r="C138" s="2"/>
      <c r="D138" s="175"/>
      <c r="E138" s="175"/>
      <c r="F138" s="175"/>
      <c r="G138" s="175"/>
      <c r="H138" s="175"/>
    </row>
    <row r="139" spans="1:8" s="31" customFormat="1">
      <c r="A139" s="77"/>
      <c r="B139" s="175"/>
      <c r="C139" s="2"/>
      <c r="D139" s="175"/>
      <c r="E139" s="175"/>
      <c r="F139" s="175"/>
      <c r="G139" s="175"/>
      <c r="H139" s="175"/>
    </row>
    <row r="140" spans="1:8" s="31" customFormat="1">
      <c r="A140" s="77"/>
      <c r="B140" s="175"/>
      <c r="C140" s="2"/>
      <c r="D140" s="175"/>
      <c r="E140" s="175"/>
      <c r="F140" s="175"/>
      <c r="G140" s="175"/>
      <c r="H140" s="175"/>
    </row>
    <row r="141" spans="1:8" s="31" customFormat="1">
      <c r="A141" s="77"/>
      <c r="B141" s="175"/>
      <c r="C141" s="2"/>
      <c r="D141" s="175"/>
      <c r="E141" s="175"/>
      <c r="F141" s="175"/>
      <c r="G141" s="175"/>
      <c r="H141" s="175"/>
    </row>
    <row r="142" spans="1:8" s="31" customFormat="1">
      <c r="A142" s="77"/>
      <c r="B142" s="175"/>
      <c r="C142" s="2"/>
      <c r="D142" s="175"/>
      <c r="E142" s="175"/>
      <c r="F142" s="175"/>
      <c r="G142" s="175"/>
      <c r="H142" s="175"/>
    </row>
    <row r="143" spans="1:8" s="31" customFormat="1">
      <c r="A143" s="77"/>
      <c r="B143" s="175"/>
      <c r="C143" s="2"/>
      <c r="D143" s="175"/>
      <c r="E143" s="175"/>
      <c r="F143" s="175"/>
      <c r="G143" s="175"/>
      <c r="H143" s="175"/>
    </row>
    <row r="144" spans="1:8" s="31" customFormat="1">
      <c r="A144" s="77"/>
      <c r="B144" s="175"/>
      <c r="C144" s="2"/>
      <c r="D144" s="175"/>
      <c r="E144" s="175"/>
      <c r="F144" s="175"/>
      <c r="G144" s="175"/>
      <c r="H144" s="175"/>
    </row>
    <row r="145" spans="1:8" s="31" customFormat="1">
      <c r="A145" s="77"/>
      <c r="B145" s="175"/>
      <c r="C145" s="2"/>
      <c r="D145" s="175"/>
      <c r="E145" s="175"/>
      <c r="F145" s="175"/>
      <c r="G145" s="175"/>
      <c r="H145" s="175"/>
    </row>
    <row r="146" spans="1:8" s="31" customFormat="1">
      <c r="A146" s="77"/>
      <c r="B146" s="175"/>
      <c r="C146" s="2"/>
      <c r="D146" s="175"/>
      <c r="E146" s="175"/>
      <c r="F146" s="175"/>
      <c r="G146" s="175"/>
      <c r="H146" s="175"/>
    </row>
    <row r="147" spans="1:8" s="31" customFormat="1">
      <c r="A147" s="77"/>
      <c r="B147" s="175"/>
      <c r="C147" s="2"/>
      <c r="D147" s="175"/>
      <c r="E147" s="175"/>
      <c r="F147" s="175"/>
      <c r="G147" s="175"/>
      <c r="H147" s="175"/>
    </row>
    <row r="148" spans="1:8" s="31" customFormat="1">
      <c r="A148" s="77"/>
      <c r="B148" s="175"/>
      <c r="C148" s="2"/>
      <c r="D148" s="175"/>
      <c r="E148" s="175"/>
      <c r="F148" s="175"/>
      <c r="G148" s="175"/>
      <c r="H148" s="175"/>
    </row>
    <row r="149" spans="1:8" s="31" customFormat="1">
      <c r="A149" s="77"/>
      <c r="B149" s="175"/>
      <c r="C149" s="2"/>
      <c r="D149" s="175"/>
      <c r="E149" s="175"/>
      <c r="F149" s="175"/>
      <c r="G149" s="175"/>
      <c r="H149" s="175"/>
    </row>
    <row r="150" spans="1:8" s="31" customFormat="1">
      <c r="A150" s="77"/>
      <c r="B150" s="175"/>
      <c r="C150" s="2"/>
      <c r="D150" s="175"/>
      <c r="E150" s="175"/>
      <c r="F150" s="175"/>
      <c r="G150" s="175"/>
      <c r="H150" s="175"/>
    </row>
    <row r="151" spans="1:8" s="31" customFormat="1">
      <c r="A151" s="77"/>
      <c r="B151" s="175"/>
      <c r="C151" s="2"/>
      <c r="D151" s="175"/>
      <c r="E151" s="175"/>
      <c r="F151" s="175"/>
      <c r="G151" s="175"/>
      <c r="H151" s="175"/>
    </row>
    <row r="152" spans="1:8" s="31" customFormat="1">
      <c r="A152" s="77"/>
      <c r="B152" s="175"/>
      <c r="C152" s="2"/>
      <c r="D152" s="175"/>
      <c r="E152" s="175"/>
      <c r="F152" s="175"/>
      <c r="G152" s="175"/>
      <c r="H152" s="175"/>
    </row>
    <row r="153" spans="1:8" s="31" customFormat="1">
      <c r="A153" s="77"/>
      <c r="B153" s="175"/>
      <c r="C153" s="2"/>
      <c r="D153" s="175"/>
      <c r="E153" s="175"/>
      <c r="F153" s="175"/>
      <c r="G153" s="175"/>
      <c r="H153" s="175"/>
    </row>
    <row r="154" spans="1:8" s="31" customFormat="1">
      <c r="A154" s="77"/>
      <c r="B154" s="175"/>
      <c r="C154" s="2"/>
      <c r="D154" s="175"/>
      <c r="E154" s="175"/>
      <c r="F154" s="175"/>
      <c r="G154" s="175"/>
      <c r="H154" s="175"/>
    </row>
    <row r="155" spans="1:8" s="31" customFormat="1">
      <c r="A155" s="77"/>
      <c r="B155" s="175"/>
      <c r="C155" s="2"/>
      <c r="D155" s="175"/>
      <c r="E155" s="175"/>
      <c r="F155" s="175"/>
      <c r="G155" s="175"/>
      <c r="H155" s="175"/>
    </row>
    <row r="156" spans="1:8" s="31" customFormat="1">
      <c r="A156" s="77"/>
      <c r="B156" s="175"/>
      <c r="C156" s="2"/>
      <c r="D156" s="175"/>
      <c r="E156" s="175"/>
      <c r="F156" s="175"/>
      <c r="G156" s="175"/>
      <c r="H156" s="175"/>
    </row>
    <row r="157" spans="1:8" s="31" customFormat="1">
      <c r="A157" s="77"/>
      <c r="B157" s="175"/>
      <c r="C157" s="2"/>
      <c r="D157" s="175"/>
      <c r="E157" s="175"/>
      <c r="F157" s="175"/>
      <c r="G157" s="175"/>
      <c r="H157" s="175"/>
    </row>
    <row r="158" spans="1:8" s="31" customFormat="1">
      <c r="A158" s="77"/>
      <c r="B158" s="175"/>
      <c r="C158" s="2"/>
      <c r="D158" s="175"/>
      <c r="E158" s="175"/>
      <c r="F158" s="175"/>
      <c r="G158" s="175"/>
      <c r="H158" s="175"/>
    </row>
    <row r="159" spans="1:8" s="31" customFormat="1">
      <c r="A159" s="77"/>
      <c r="B159" s="175"/>
      <c r="C159" s="2"/>
      <c r="D159" s="175"/>
      <c r="E159" s="175"/>
      <c r="F159" s="175"/>
      <c r="G159" s="175"/>
      <c r="H159" s="175"/>
    </row>
    <row r="160" spans="1:8" s="31" customFormat="1">
      <c r="A160" s="77"/>
      <c r="B160" s="175"/>
      <c r="C160" s="2"/>
      <c r="D160" s="175"/>
      <c r="E160" s="175"/>
      <c r="F160" s="175"/>
      <c r="G160" s="175"/>
      <c r="H160" s="175"/>
    </row>
    <row r="161" spans="1:8" s="31" customFormat="1">
      <c r="A161" s="77"/>
      <c r="B161" s="175"/>
      <c r="C161" s="2"/>
      <c r="D161" s="175"/>
      <c r="E161" s="175"/>
      <c r="F161" s="175"/>
      <c r="G161" s="175"/>
      <c r="H161" s="175"/>
    </row>
    <row r="162" spans="1:8" s="31" customFormat="1">
      <c r="A162" s="77"/>
      <c r="B162" s="175"/>
      <c r="C162" s="2"/>
      <c r="D162" s="175"/>
      <c r="E162" s="175"/>
      <c r="F162" s="175"/>
      <c r="G162" s="175"/>
      <c r="H162" s="175"/>
    </row>
    <row r="163" spans="1:8" s="31" customFormat="1">
      <c r="A163" s="77"/>
      <c r="B163" s="175"/>
      <c r="C163" s="2"/>
      <c r="D163" s="175"/>
      <c r="E163" s="175"/>
      <c r="F163" s="175"/>
      <c r="G163" s="175"/>
      <c r="H163" s="175"/>
    </row>
    <row r="164" spans="1:8" s="31" customFormat="1">
      <c r="A164" s="77"/>
      <c r="B164" s="175"/>
      <c r="C164" s="2"/>
      <c r="D164" s="175"/>
      <c r="E164" s="175"/>
      <c r="F164" s="175"/>
      <c r="G164" s="175"/>
      <c r="H164" s="175"/>
    </row>
    <row r="165" spans="1:8" s="31" customFormat="1">
      <c r="A165" s="77"/>
      <c r="B165" s="175"/>
      <c r="C165" s="2"/>
      <c r="D165" s="175"/>
      <c r="E165" s="175"/>
      <c r="F165" s="175"/>
      <c r="G165" s="175"/>
      <c r="H165" s="175"/>
    </row>
    <row r="166" spans="1:8" s="31" customFormat="1">
      <c r="A166" s="77"/>
      <c r="B166" s="175"/>
      <c r="C166" s="2"/>
      <c r="D166" s="175"/>
      <c r="E166" s="175"/>
      <c r="F166" s="175"/>
      <c r="G166" s="175"/>
      <c r="H166" s="175"/>
    </row>
    <row r="167" spans="1:8" s="31" customFormat="1">
      <c r="A167" s="77"/>
      <c r="B167" s="175"/>
      <c r="C167" s="2"/>
      <c r="D167" s="175"/>
      <c r="E167" s="175"/>
      <c r="F167" s="175"/>
      <c r="G167" s="175"/>
      <c r="H167" s="175"/>
    </row>
    <row r="168" spans="1:8" s="31" customFormat="1">
      <c r="A168" s="77"/>
      <c r="B168" s="175"/>
      <c r="C168" s="2"/>
      <c r="D168" s="175"/>
      <c r="E168" s="175"/>
      <c r="F168" s="175"/>
      <c r="G168" s="175"/>
      <c r="H168" s="175"/>
    </row>
    <row r="169" spans="1:8" s="31" customFormat="1">
      <c r="A169" s="77"/>
      <c r="B169" s="175"/>
      <c r="C169" s="2"/>
      <c r="D169" s="175"/>
      <c r="E169" s="175"/>
      <c r="F169" s="175"/>
      <c r="G169" s="175"/>
      <c r="H169" s="175"/>
    </row>
    <row r="170" spans="1:8" s="31" customFormat="1">
      <c r="A170" s="77"/>
      <c r="B170" s="175"/>
      <c r="C170" s="2"/>
      <c r="D170" s="175"/>
      <c r="E170" s="175"/>
      <c r="F170" s="175"/>
      <c r="G170" s="175"/>
      <c r="H170" s="175"/>
    </row>
    <row r="171" spans="1:8" s="31" customFormat="1">
      <c r="A171" s="77"/>
      <c r="B171" s="175"/>
      <c r="C171" s="2"/>
      <c r="D171" s="175"/>
      <c r="E171" s="175"/>
      <c r="F171" s="175"/>
      <c r="G171" s="175"/>
      <c r="H171" s="175"/>
    </row>
    <row r="172" spans="1:8" s="31" customFormat="1">
      <c r="A172" s="77"/>
      <c r="B172" s="175"/>
      <c r="C172" s="2"/>
      <c r="D172" s="175"/>
      <c r="E172" s="175"/>
      <c r="F172" s="175"/>
      <c r="G172" s="175"/>
      <c r="H172" s="175"/>
    </row>
    <row r="173" spans="1:8" s="31" customFormat="1">
      <c r="A173" s="77"/>
      <c r="B173" s="175"/>
      <c r="C173" s="2"/>
      <c r="D173" s="175"/>
      <c r="E173" s="175"/>
      <c r="F173" s="175"/>
      <c r="G173" s="175"/>
      <c r="H173" s="175"/>
    </row>
    <row r="174" spans="1:8" s="31" customFormat="1">
      <c r="A174" s="77"/>
      <c r="B174" s="175"/>
      <c r="C174" s="2"/>
      <c r="D174" s="175"/>
      <c r="E174" s="175"/>
      <c r="F174" s="175"/>
      <c r="G174" s="175"/>
      <c r="H174" s="175"/>
    </row>
    <row r="175" spans="1:8" s="31" customFormat="1">
      <c r="A175" s="77"/>
      <c r="B175" s="175"/>
      <c r="C175" s="2"/>
      <c r="D175" s="175"/>
      <c r="E175" s="175"/>
      <c r="F175" s="175"/>
      <c r="G175" s="175"/>
      <c r="H175" s="175"/>
    </row>
    <row r="176" spans="1:8" s="31" customFormat="1">
      <c r="A176" s="77"/>
      <c r="B176" s="175"/>
      <c r="C176" s="2"/>
      <c r="D176" s="175"/>
      <c r="E176" s="175"/>
      <c r="F176" s="175"/>
      <c r="G176" s="175"/>
      <c r="H176" s="175"/>
    </row>
    <row r="177" spans="1:18" s="31" customFormat="1">
      <c r="A177" s="77"/>
      <c r="B177" s="175"/>
      <c r="C177" s="2"/>
      <c r="D177" s="175"/>
      <c r="E177" s="175"/>
      <c r="F177" s="175"/>
      <c r="G177" s="175"/>
      <c r="H177" s="175"/>
    </row>
    <row r="178" spans="1:18" s="31" customFormat="1">
      <c r="A178" s="77"/>
      <c r="B178" s="175"/>
      <c r="C178" s="2"/>
      <c r="D178" s="175"/>
      <c r="E178" s="175"/>
      <c r="F178" s="175"/>
      <c r="G178" s="175"/>
      <c r="H178" s="175"/>
    </row>
    <row r="179" spans="1:18" s="31" customFormat="1">
      <c r="A179" s="77"/>
      <c r="B179" s="175"/>
      <c r="C179" s="2"/>
      <c r="D179" s="175"/>
      <c r="E179" s="175"/>
      <c r="F179" s="175"/>
      <c r="G179" s="175"/>
      <c r="H179" s="175"/>
    </row>
    <row r="180" spans="1:18" s="31" customFormat="1">
      <c r="A180" s="77"/>
      <c r="B180" s="175"/>
      <c r="C180" s="2"/>
      <c r="D180" s="175"/>
      <c r="E180" s="175"/>
      <c r="F180" s="175"/>
      <c r="G180" s="175"/>
      <c r="H180" s="175"/>
    </row>
    <row r="181" spans="1:18" s="31" customFormat="1">
      <c r="A181" s="77"/>
      <c r="B181" s="175"/>
      <c r="C181" s="2"/>
      <c r="D181" s="175"/>
      <c r="E181" s="175"/>
      <c r="F181" s="175"/>
      <c r="G181" s="175"/>
      <c r="H181" s="175"/>
    </row>
    <row r="182" spans="1:18" s="31" customFormat="1">
      <c r="A182" s="77"/>
      <c r="B182" s="175"/>
      <c r="C182" s="2"/>
      <c r="D182" s="175"/>
      <c r="E182" s="175"/>
      <c r="F182" s="175"/>
      <c r="G182" s="175"/>
      <c r="H182" s="175"/>
    </row>
    <row r="183" spans="1:18" s="31" customFormat="1">
      <c r="A183" s="77"/>
      <c r="B183" s="175"/>
      <c r="C183" s="2"/>
      <c r="D183" s="175"/>
      <c r="E183" s="175"/>
      <c r="F183" s="175"/>
      <c r="G183" s="175"/>
      <c r="H183" s="175"/>
    </row>
    <row r="184" spans="1:18" s="31" customFormat="1">
      <c r="A184" s="77"/>
      <c r="B184" s="175"/>
      <c r="C184" s="2"/>
      <c r="D184" s="175"/>
      <c r="E184" s="175"/>
      <c r="F184" s="175"/>
      <c r="G184" s="175"/>
      <c r="H184" s="175"/>
    </row>
    <row r="185" spans="1:18" s="31" customFormat="1">
      <c r="A185" s="77"/>
      <c r="B185" s="175"/>
      <c r="C185" s="2"/>
      <c r="D185" s="175"/>
      <c r="E185" s="175"/>
      <c r="F185" s="175"/>
      <c r="G185" s="175"/>
      <c r="H185" s="175"/>
    </row>
    <row r="186" spans="1:18" s="31" customFormat="1">
      <c r="A186" s="77"/>
      <c r="B186" s="175"/>
      <c r="C186" s="2"/>
      <c r="D186" s="175"/>
      <c r="E186" s="175"/>
      <c r="F186" s="175"/>
      <c r="G186" s="175"/>
      <c r="H186" s="175"/>
    </row>
    <row r="187" spans="1:18" s="31" customFormat="1">
      <c r="A187" s="78"/>
      <c r="B187" s="175"/>
      <c r="C187" s="2"/>
      <c r="D187" s="175"/>
      <c r="E187" s="175"/>
      <c r="F187" s="175"/>
      <c r="G187" s="175"/>
      <c r="H187" s="175"/>
    </row>
    <row r="188" spans="1:18">
      <c r="A188" s="3"/>
    </row>
    <row r="189" spans="1:18">
      <c r="A189" s="3"/>
    </row>
    <row r="190" spans="1:18" s="2" customFormat="1">
      <c r="A190" s="3"/>
      <c r="D190" s="175"/>
      <c r="E190" s="175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s="2" customFormat="1">
      <c r="A191" s="3"/>
      <c r="D191" s="175"/>
      <c r="E191" s="175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s="2" customFormat="1">
      <c r="A192" s="3"/>
      <c r="D192" s="175"/>
      <c r="E192" s="175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s="2" customFormat="1">
      <c r="A193" s="3"/>
      <c r="D193" s="175"/>
      <c r="E193" s="175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s="2" customFormat="1">
      <c r="A194" s="3"/>
      <c r="D194" s="175"/>
      <c r="E194" s="175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s="2" customFormat="1">
      <c r="A195" s="3"/>
      <c r="D195" s="175"/>
      <c r="E195" s="175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s="2" customFormat="1">
      <c r="A196" s="3"/>
      <c r="D196" s="175"/>
      <c r="E196" s="175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s="2" customFormat="1">
      <c r="A197" s="3"/>
      <c r="D197" s="175"/>
      <c r="E197" s="175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s="2" customFormat="1">
      <c r="A198" s="3"/>
      <c r="D198" s="175"/>
      <c r="E198" s="175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s="2" customFormat="1">
      <c r="A199" s="3"/>
      <c r="D199" s="175"/>
      <c r="E199" s="175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s="2" customFormat="1">
      <c r="A200" s="3"/>
      <c r="D200" s="175"/>
      <c r="E200" s="175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s="2" customFormat="1">
      <c r="A201" s="3"/>
      <c r="D201" s="175"/>
      <c r="E201" s="175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s="2" customFormat="1">
      <c r="A202" s="3"/>
      <c r="D202" s="175"/>
      <c r="E202" s="175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s="2" customFormat="1">
      <c r="A203" s="3"/>
      <c r="D203" s="175"/>
      <c r="E203" s="175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s="2" customFormat="1">
      <c r="A204" s="3"/>
      <c r="D204" s="175"/>
      <c r="E204" s="175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s="2" customFormat="1">
      <c r="A205" s="3"/>
      <c r="D205" s="175"/>
      <c r="E205" s="175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s="2" customFormat="1">
      <c r="A206" s="3"/>
      <c r="D206" s="175"/>
      <c r="E206" s="175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s="2" customFormat="1">
      <c r="A207" s="3"/>
      <c r="D207" s="175"/>
      <c r="E207" s="175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s="2" customFormat="1">
      <c r="A208" s="3"/>
      <c r="D208" s="175"/>
      <c r="E208" s="175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s="2" customFormat="1">
      <c r="A209" s="3"/>
      <c r="D209" s="175"/>
      <c r="E209" s="175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s="2" customFormat="1">
      <c r="A210" s="3"/>
      <c r="D210" s="175"/>
      <c r="E210" s="175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s="2" customFormat="1">
      <c r="A211" s="3"/>
      <c r="D211" s="175"/>
      <c r="E211" s="175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s="2" customFormat="1">
      <c r="A212" s="3"/>
      <c r="D212" s="175"/>
      <c r="E212" s="175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s="2" customFormat="1">
      <c r="A213" s="3"/>
      <c r="D213" s="175"/>
      <c r="E213" s="175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s="2" customFormat="1">
      <c r="A214" s="3"/>
      <c r="D214" s="175"/>
      <c r="E214" s="175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s="2" customFormat="1">
      <c r="A215" s="3"/>
      <c r="D215" s="175"/>
      <c r="E215" s="175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s="2" customFormat="1">
      <c r="A216" s="3"/>
      <c r="D216" s="175"/>
      <c r="E216" s="175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s="2" customFormat="1">
      <c r="A217" s="3"/>
      <c r="D217" s="175"/>
      <c r="E217" s="175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s="2" customFormat="1">
      <c r="A218" s="3"/>
      <c r="D218" s="175"/>
      <c r="E218" s="175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s="2" customFormat="1">
      <c r="A219" s="3"/>
      <c r="D219" s="175"/>
      <c r="E219" s="175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s="2" customFormat="1">
      <c r="A220" s="3"/>
      <c r="D220" s="175"/>
      <c r="E220" s="175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s="2" customFormat="1">
      <c r="A221" s="3"/>
      <c r="D221" s="175"/>
      <c r="E221" s="175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s="2" customFormat="1">
      <c r="A222" s="3"/>
      <c r="D222" s="175"/>
      <c r="E222" s="175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s="2" customFormat="1">
      <c r="A223" s="3"/>
      <c r="D223" s="175"/>
      <c r="E223" s="175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s="2" customFormat="1">
      <c r="A224" s="3"/>
      <c r="D224" s="175"/>
      <c r="E224" s="175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s="2" customFormat="1">
      <c r="A225" s="3"/>
      <c r="D225" s="175"/>
      <c r="E225" s="175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s="2" customFormat="1">
      <c r="A226" s="3"/>
      <c r="D226" s="175"/>
      <c r="E226" s="175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s="2" customFormat="1">
      <c r="A227" s="3"/>
      <c r="D227" s="175"/>
      <c r="E227" s="175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s="2" customFormat="1">
      <c r="A228" s="3"/>
      <c r="D228" s="175"/>
      <c r="E228" s="175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s="2" customFormat="1">
      <c r="A229" s="3"/>
      <c r="D229" s="175"/>
      <c r="E229" s="175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s="2" customFormat="1">
      <c r="A230" s="3"/>
      <c r="D230" s="175"/>
      <c r="E230" s="175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s="2" customFormat="1">
      <c r="A231" s="3"/>
      <c r="D231" s="175"/>
      <c r="E231" s="175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s="2" customFormat="1">
      <c r="A232" s="3"/>
      <c r="D232" s="175"/>
      <c r="E232" s="175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s="2" customFormat="1">
      <c r="A233" s="3"/>
      <c r="D233" s="175"/>
      <c r="E233" s="175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s="2" customFormat="1">
      <c r="A234" s="3"/>
      <c r="D234" s="175"/>
      <c r="E234" s="175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s="2" customFormat="1">
      <c r="A235" s="3"/>
      <c r="D235" s="175"/>
      <c r="E235" s="175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s="2" customFormat="1">
      <c r="A236" s="3"/>
      <c r="D236" s="175"/>
      <c r="E236" s="175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s="2" customFormat="1">
      <c r="A237" s="3"/>
      <c r="D237" s="175"/>
      <c r="E237" s="175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s="2" customFormat="1">
      <c r="A238" s="3"/>
      <c r="D238" s="175"/>
      <c r="E238" s="175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s="2" customFormat="1">
      <c r="A239" s="3"/>
      <c r="D239" s="175"/>
      <c r="E239" s="175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s="2" customFormat="1">
      <c r="A240" s="3"/>
      <c r="D240" s="175"/>
      <c r="E240" s="175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s="2" customFormat="1">
      <c r="A241" s="3"/>
      <c r="D241" s="175"/>
      <c r="E241" s="175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s="2" customFormat="1">
      <c r="A242" s="3"/>
      <c r="D242" s="175"/>
      <c r="E242" s="175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s="2" customFormat="1">
      <c r="A243" s="3"/>
      <c r="D243" s="175"/>
      <c r="E243" s="175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s="2" customFormat="1">
      <c r="A244" s="3"/>
      <c r="D244" s="175"/>
      <c r="E244" s="175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s="2" customFormat="1">
      <c r="A245" s="3"/>
      <c r="D245" s="175"/>
      <c r="E245" s="175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s="2" customFormat="1">
      <c r="A246" s="3"/>
      <c r="D246" s="175"/>
      <c r="E246" s="175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s="2" customFormat="1">
      <c r="A247" s="3"/>
      <c r="D247" s="175"/>
      <c r="E247" s="175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s="2" customFormat="1">
      <c r="A248" s="3"/>
      <c r="D248" s="175"/>
      <c r="E248" s="175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s="2" customFormat="1">
      <c r="A249" s="3"/>
      <c r="D249" s="175"/>
      <c r="E249" s="175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s="2" customFormat="1">
      <c r="A250" s="3"/>
      <c r="D250" s="175"/>
      <c r="E250" s="175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s="2" customFormat="1">
      <c r="A251" s="3"/>
      <c r="D251" s="175"/>
      <c r="E251" s="175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s="2" customFormat="1">
      <c r="A252" s="3"/>
      <c r="D252" s="175"/>
      <c r="E252" s="175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s="2" customFormat="1">
      <c r="A253" s="3"/>
      <c r="D253" s="175"/>
      <c r="E253" s="175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s="2" customFormat="1">
      <c r="A254" s="3"/>
      <c r="D254" s="175"/>
      <c r="E254" s="175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s="2" customFormat="1">
      <c r="A255" s="3"/>
      <c r="D255" s="175"/>
      <c r="E255" s="175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s="2" customFormat="1">
      <c r="A256" s="3"/>
      <c r="D256" s="175"/>
      <c r="E256" s="175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s="2" customFormat="1">
      <c r="A257" s="3"/>
      <c r="D257" s="175"/>
      <c r="E257" s="175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s="2" customFormat="1">
      <c r="A258" s="3"/>
      <c r="D258" s="175"/>
      <c r="E258" s="175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s="2" customFormat="1">
      <c r="A259" s="3"/>
      <c r="D259" s="175"/>
      <c r="E259" s="175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s="2" customFormat="1">
      <c r="A260" s="3"/>
      <c r="D260" s="175"/>
      <c r="E260" s="175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s="2" customFormat="1">
      <c r="A261" s="3"/>
      <c r="D261" s="175"/>
      <c r="E261" s="175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s="2" customFormat="1">
      <c r="A262" s="3"/>
      <c r="D262" s="175"/>
      <c r="E262" s="175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s="2" customFormat="1">
      <c r="A263" s="3"/>
      <c r="D263" s="175"/>
      <c r="E263" s="175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s="2" customFormat="1">
      <c r="A264" s="3"/>
      <c r="D264" s="175"/>
      <c r="E264" s="175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s="2" customFormat="1">
      <c r="A265" s="3"/>
      <c r="D265" s="175"/>
      <c r="E265" s="175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s="2" customFormat="1">
      <c r="A266" s="3"/>
      <c r="D266" s="175"/>
      <c r="E266" s="175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s="2" customFormat="1">
      <c r="A267" s="3"/>
      <c r="D267" s="175"/>
      <c r="E267" s="175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s="2" customFormat="1">
      <c r="A268" s="3"/>
      <c r="D268" s="175"/>
      <c r="E268" s="175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s="2" customFormat="1">
      <c r="A269" s="3"/>
      <c r="D269" s="175"/>
      <c r="E269" s="175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s="2" customFormat="1">
      <c r="A270" s="3"/>
      <c r="D270" s="175"/>
      <c r="E270" s="175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s="2" customFormat="1">
      <c r="A271" s="3"/>
      <c r="D271" s="175"/>
      <c r="E271" s="175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s="2" customFormat="1">
      <c r="A272" s="3"/>
      <c r="D272" s="175"/>
      <c r="E272" s="175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s="2" customFormat="1">
      <c r="A273" s="3"/>
      <c r="D273" s="175"/>
      <c r="E273" s="175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s="2" customFormat="1">
      <c r="A274" s="3"/>
      <c r="D274" s="175"/>
      <c r="E274" s="175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s="2" customFormat="1">
      <c r="A275" s="3"/>
      <c r="D275" s="175"/>
      <c r="E275" s="175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s="2" customFormat="1">
      <c r="A276" s="3"/>
      <c r="D276" s="175"/>
      <c r="E276" s="175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s="2" customFormat="1">
      <c r="A277" s="3"/>
      <c r="D277" s="175"/>
      <c r="E277" s="175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s="2" customFormat="1">
      <c r="A278" s="3"/>
      <c r="D278" s="175"/>
      <c r="E278" s="175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s="2" customFormat="1">
      <c r="A279" s="3"/>
      <c r="D279" s="175"/>
      <c r="E279" s="175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s="2" customFormat="1">
      <c r="A280" s="3"/>
      <c r="D280" s="175"/>
      <c r="E280" s="175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s="2" customFormat="1">
      <c r="A281" s="3"/>
      <c r="D281" s="175"/>
      <c r="E281" s="175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s="2" customFormat="1">
      <c r="A282" s="3"/>
      <c r="D282" s="175"/>
      <c r="E282" s="175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s="2" customFormat="1">
      <c r="A283" s="3"/>
      <c r="D283" s="175"/>
      <c r="E283" s="175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s="2" customFormat="1">
      <c r="A284" s="3"/>
      <c r="D284" s="175"/>
      <c r="E284" s="175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s="2" customFormat="1">
      <c r="A285" s="3"/>
      <c r="D285" s="175"/>
      <c r="E285" s="175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s="2" customFormat="1">
      <c r="A286" s="3"/>
      <c r="D286" s="175"/>
      <c r="E286" s="175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s="2" customFormat="1">
      <c r="A287" s="3"/>
      <c r="D287" s="175"/>
      <c r="E287" s="175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s="2" customFormat="1">
      <c r="A288" s="3"/>
      <c r="D288" s="175"/>
      <c r="E288" s="175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s="2" customFormat="1">
      <c r="A289" s="3"/>
      <c r="D289" s="175"/>
      <c r="E289" s="175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s="2" customFormat="1">
      <c r="A290" s="3"/>
      <c r="D290" s="175"/>
      <c r="E290" s="175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s="2" customFormat="1">
      <c r="A291" s="3"/>
      <c r="D291" s="175"/>
      <c r="E291" s="175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s="2" customFormat="1">
      <c r="A292" s="3"/>
      <c r="D292" s="175"/>
      <c r="E292" s="175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s="2" customFormat="1">
      <c r="A293" s="3"/>
      <c r="D293" s="175"/>
      <c r="E293" s="175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s="2" customFormat="1">
      <c r="A294" s="3"/>
      <c r="D294" s="175"/>
      <c r="E294" s="175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s="2" customFormat="1">
      <c r="A295" s="3"/>
      <c r="D295" s="175"/>
      <c r="E295" s="175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s="2" customFormat="1">
      <c r="A296" s="3"/>
      <c r="D296" s="175"/>
      <c r="E296" s="175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s="2" customFormat="1">
      <c r="A297" s="3"/>
      <c r="D297" s="175"/>
      <c r="E297" s="175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s="2" customFormat="1">
      <c r="A298" s="3"/>
      <c r="D298" s="175"/>
      <c r="E298" s="175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s="2" customFormat="1">
      <c r="A299" s="3"/>
      <c r="D299" s="175"/>
      <c r="E299" s="175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s="2" customFormat="1">
      <c r="A300" s="3"/>
      <c r="D300" s="175"/>
      <c r="E300" s="175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s="2" customFormat="1">
      <c r="A301" s="3"/>
      <c r="D301" s="175"/>
      <c r="E301" s="175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s="2" customFormat="1">
      <c r="A302" s="3"/>
      <c r="D302" s="175"/>
      <c r="E302" s="175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s="2" customFormat="1">
      <c r="A303" s="3"/>
      <c r="D303" s="175"/>
      <c r="E303" s="175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s="2" customFormat="1">
      <c r="A304" s="3"/>
      <c r="D304" s="175"/>
      <c r="E304" s="175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s="2" customFormat="1">
      <c r="A305" s="3"/>
      <c r="D305" s="175"/>
      <c r="E305" s="175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s="2" customFormat="1">
      <c r="A306" s="3"/>
      <c r="D306" s="175"/>
      <c r="E306" s="175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s="2" customFormat="1">
      <c r="A307" s="3"/>
      <c r="D307" s="175"/>
      <c r="E307" s="175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s="2" customFormat="1">
      <c r="A308" s="3"/>
      <c r="D308" s="175"/>
      <c r="E308" s="175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s="2" customFormat="1">
      <c r="A309" s="3"/>
      <c r="D309" s="175"/>
      <c r="E309" s="175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s="2" customFormat="1">
      <c r="A310" s="3"/>
      <c r="D310" s="175"/>
      <c r="E310" s="175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s="2" customFormat="1">
      <c r="A311" s="3"/>
      <c r="D311" s="175"/>
      <c r="E311" s="175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s="2" customFormat="1">
      <c r="A312" s="3"/>
      <c r="D312" s="175"/>
      <c r="E312" s="175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s="2" customFormat="1">
      <c r="A313" s="3"/>
      <c r="D313" s="175"/>
      <c r="E313" s="175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s="2" customFormat="1">
      <c r="A314" s="3"/>
      <c r="D314" s="175"/>
      <c r="E314" s="175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s="2" customFormat="1">
      <c r="A315" s="3"/>
      <c r="D315" s="175"/>
      <c r="E315" s="175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s="2" customFormat="1">
      <c r="A316" s="3"/>
      <c r="D316" s="175"/>
      <c r="E316" s="175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s="2" customFormat="1">
      <c r="A317" s="3"/>
      <c r="D317" s="175"/>
      <c r="E317" s="175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s="2" customFormat="1">
      <c r="A318" s="3"/>
      <c r="D318" s="175"/>
      <c r="E318" s="175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s="2" customFormat="1">
      <c r="A319" s="3"/>
      <c r="D319" s="175"/>
      <c r="E319" s="175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s="2" customFormat="1">
      <c r="A320" s="3"/>
      <c r="D320" s="175"/>
      <c r="E320" s="175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s="2" customFormat="1">
      <c r="A321" s="3"/>
      <c r="D321" s="175"/>
      <c r="E321" s="175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s="2" customFormat="1">
      <c r="A322" s="3"/>
      <c r="D322" s="175"/>
      <c r="E322" s="175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s="2" customFormat="1">
      <c r="A323" s="3"/>
      <c r="D323" s="175"/>
      <c r="E323" s="175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s="2" customFormat="1">
      <c r="A324" s="3"/>
      <c r="D324" s="175"/>
      <c r="E324" s="175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s="2" customFormat="1">
      <c r="A325" s="3"/>
      <c r="D325" s="175"/>
      <c r="E325" s="175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s="2" customFormat="1">
      <c r="A326" s="3"/>
      <c r="D326" s="175"/>
      <c r="E326" s="175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s="2" customFormat="1">
      <c r="A327" s="3"/>
      <c r="D327" s="175"/>
      <c r="E327" s="175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s="2" customFormat="1">
      <c r="A328" s="3"/>
      <c r="D328" s="175"/>
      <c r="E328" s="175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s="2" customFormat="1">
      <c r="A329" s="3"/>
      <c r="D329" s="175"/>
      <c r="E329" s="175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s="2" customFormat="1">
      <c r="A330" s="3"/>
      <c r="D330" s="175"/>
      <c r="E330" s="175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s="2" customFormat="1">
      <c r="A331" s="3"/>
      <c r="D331" s="175"/>
      <c r="E331" s="175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s="2" customFormat="1">
      <c r="A332" s="3"/>
      <c r="D332" s="175"/>
      <c r="E332" s="175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s="2" customFormat="1">
      <c r="A333" s="3"/>
      <c r="D333" s="175"/>
      <c r="E333" s="175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s="2" customFormat="1">
      <c r="A334" s="3"/>
      <c r="D334" s="175"/>
      <c r="E334" s="175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s="2" customFormat="1">
      <c r="A335" s="3"/>
      <c r="D335" s="175"/>
      <c r="E335" s="175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s="2" customFormat="1">
      <c r="A336" s="3"/>
      <c r="D336" s="175"/>
      <c r="E336" s="175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s="2" customFormat="1">
      <c r="A337" s="3"/>
      <c r="D337" s="175"/>
      <c r="E337" s="175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s="2" customFormat="1">
      <c r="A338" s="3"/>
      <c r="D338" s="175"/>
      <c r="E338" s="175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s="2" customFormat="1">
      <c r="A339" s="3"/>
      <c r="D339" s="175"/>
      <c r="E339" s="175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s="2" customFormat="1">
      <c r="A340" s="3"/>
      <c r="D340" s="175"/>
      <c r="E340" s="175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s="2" customFormat="1">
      <c r="A341" s="3"/>
      <c r="D341" s="175"/>
      <c r="E341" s="175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s="2" customFormat="1">
      <c r="A342" s="3"/>
      <c r="D342" s="175"/>
      <c r="E342" s="175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s="2" customFormat="1">
      <c r="A343" s="3"/>
      <c r="D343" s="175"/>
      <c r="E343" s="175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s="2" customFormat="1">
      <c r="A344" s="3"/>
      <c r="D344" s="175"/>
      <c r="E344" s="175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s="2" customFormat="1">
      <c r="A345" s="3"/>
      <c r="D345" s="175"/>
      <c r="E345" s="175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s="2" customFormat="1">
      <c r="A346" s="3"/>
      <c r="D346" s="175"/>
      <c r="E346" s="175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s="2" customFormat="1">
      <c r="A347" s="3"/>
      <c r="D347" s="175"/>
      <c r="E347" s="175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s="2" customFormat="1">
      <c r="A348" s="3"/>
      <c r="D348" s="175"/>
      <c r="E348" s="175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s="2" customFormat="1">
      <c r="A349" s="3"/>
      <c r="D349" s="175"/>
      <c r="E349" s="175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s="2" customFormat="1">
      <c r="A350" s="3"/>
      <c r="D350" s="175"/>
      <c r="E350" s="175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s="2" customFormat="1">
      <c r="A351" s="3"/>
      <c r="D351" s="175"/>
      <c r="E351" s="175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s="2" customFormat="1">
      <c r="A352" s="3"/>
      <c r="D352" s="175"/>
      <c r="E352" s="175"/>
      <c r="I352" s="1"/>
      <c r="J352" s="1"/>
      <c r="K352" s="1"/>
      <c r="L352" s="1"/>
      <c r="M352" s="1"/>
      <c r="N352" s="1"/>
      <c r="O352" s="1"/>
      <c r="P352" s="1"/>
      <c r="Q352" s="1"/>
      <c r="R352" s="1"/>
    </row>
  </sheetData>
  <mergeCells count="26">
    <mergeCell ref="A31:H31"/>
    <mergeCell ref="A23:H23"/>
    <mergeCell ref="A24:H24"/>
    <mergeCell ref="A26:H26"/>
    <mergeCell ref="A28:A29"/>
    <mergeCell ref="B28:B29"/>
    <mergeCell ref="C28:D28"/>
    <mergeCell ref="E28:H28"/>
    <mergeCell ref="A22:H22"/>
    <mergeCell ref="B11:F11"/>
    <mergeCell ref="B12:E12"/>
    <mergeCell ref="B13:F13"/>
    <mergeCell ref="F14:G14"/>
    <mergeCell ref="B15:D15"/>
    <mergeCell ref="F15:G15"/>
    <mergeCell ref="B16:E16"/>
    <mergeCell ref="B17:E17"/>
    <mergeCell ref="B18:E18"/>
    <mergeCell ref="B19:E19"/>
    <mergeCell ref="A21:H21"/>
    <mergeCell ref="B10:E10"/>
    <mergeCell ref="C1:E1"/>
    <mergeCell ref="C2:H5"/>
    <mergeCell ref="B7:E7"/>
    <mergeCell ref="B8:E8"/>
    <mergeCell ref="B9:E9"/>
  </mergeCells>
  <printOptions horizontalCentered="1"/>
  <pageMargins left="0.51181102362204722" right="0.19685039370078741" top="0.39370078740157483" bottom="0.59055118110236227" header="0" footer="0"/>
  <pageSetup paperSize="9" scale="59" fitToHeight="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E33"/>
  <sheetViews>
    <sheetView view="pageBreakPreview" zoomScaleNormal="100" zoomScaleSheetLayoutView="100" workbookViewId="0">
      <selection activeCell="D14" sqref="D14"/>
    </sheetView>
  </sheetViews>
  <sheetFormatPr defaultColWidth="8.85546875" defaultRowHeight="15.75"/>
  <cols>
    <col min="1" max="1" width="15.28515625" style="239" customWidth="1"/>
    <col min="2" max="2" width="14.28515625" style="239" customWidth="1"/>
    <col min="3" max="3" width="20.42578125" style="239" customWidth="1"/>
    <col min="4" max="4" width="8.85546875" style="239"/>
    <col min="5" max="5" width="22.28515625" style="239" customWidth="1"/>
    <col min="6" max="16384" width="8.85546875" style="239"/>
  </cols>
  <sheetData>
    <row r="1" spans="1:5" ht="25.15" customHeight="1"/>
    <row r="2" spans="1:5" ht="18.75">
      <c r="B2" s="318" t="s">
        <v>212</v>
      </c>
      <c r="C2" s="318"/>
    </row>
    <row r="3" spans="1:5" ht="39" customHeight="1"/>
    <row r="4" spans="1:5">
      <c r="B4" s="240"/>
      <c r="C4" s="240" t="s">
        <v>213</v>
      </c>
    </row>
    <row r="5" spans="1:5" ht="23.45" customHeight="1">
      <c r="B5" s="241" t="s">
        <v>211</v>
      </c>
      <c r="C5" s="240"/>
    </row>
    <row r="9" spans="1:5">
      <c r="B9" s="239" t="s">
        <v>214</v>
      </c>
    </row>
    <row r="11" spans="1:5">
      <c r="A11" s="242"/>
      <c r="B11" s="242"/>
      <c r="C11" s="242"/>
      <c r="D11" s="242"/>
      <c r="E11" s="242"/>
    </row>
    <row r="12" spans="1:5" ht="42" customHeight="1">
      <c r="A12" s="243"/>
      <c r="B12" s="243"/>
      <c r="C12" s="243"/>
      <c r="D12" s="243"/>
      <c r="E12" s="243"/>
    </row>
    <row r="13" spans="1:5" ht="18.75">
      <c r="B13" s="318" t="s">
        <v>212</v>
      </c>
      <c r="C13" s="318"/>
    </row>
    <row r="14" spans="1:5" ht="39" customHeight="1"/>
    <row r="15" spans="1:5">
      <c r="B15" s="240"/>
      <c r="C15" s="240" t="s">
        <v>213</v>
      </c>
    </row>
    <row r="16" spans="1:5" ht="23.45" customHeight="1">
      <c r="B16" s="241" t="s">
        <v>211</v>
      </c>
      <c r="C16" s="240"/>
    </row>
    <row r="20" spans="1:5">
      <c r="B20" s="239" t="s">
        <v>214</v>
      </c>
    </row>
    <row r="22" spans="1:5">
      <c r="A22" s="242"/>
      <c r="B22" s="242"/>
      <c r="C22" s="242"/>
      <c r="D22" s="242"/>
      <c r="E22" s="242"/>
    </row>
    <row r="23" spans="1:5">
      <c r="A23" s="243"/>
      <c r="B23" s="243"/>
      <c r="C23" s="243"/>
      <c r="D23" s="243"/>
      <c r="E23" s="243"/>
    </row>
    <row r="24" spans="1:5" ht="18.75">
      <c r="B24" s="318" t="s">
        <v>212</v>
      </c>
      <c r="C24" s="318"/>
    </row>
    <row r="25" spans="1:5" ht="39" customHeight="1"/>
    <row r="26" spans="1:5">
      <c r="B26" s="240"/>
      <c r="C26" s="240" t="s">
        <v>213</v>
      </c>
    </row>
    <row r="27" spans="1:5" ht="23.45" customHeight="1">
      <c r="B27" s="241" t="s">
        <v>211</v>
      </c>
      <c r="C27" s="240"/>
    </row>
    <row r="31" spans="1:5">
      <c r="B31" s="239" t="s">
        <v>214</v>
      </c>
    </row>
    <row r="33" spans="2:4">
      <c r="B33" s="242"/>
      <c r="C33" s="242"/>
      <c r="D33" s="242"/>
    </row>
  </sheetData>
  <mergeCells count="3">
    <mergeCell ref="B2:C2"/>
    <mergeCell ref="B13:C13"/>
    <mergeCell ref="B24:C2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Q378"/>
  <sheetViews>
    <sheetView topLeftCell="A25" zoomScale="50" zoomScaleNormal="50" zoomScalePageLayoutView="82" workbookViewId="0">
      <selection activeCell="X37" sqref="X37"/>
    </sheetView>
  </sheetViews>
  <sheetFormatPr defaultRowHeight="18.75" outlineLevelRow="1" outlineLevelCol="1"/>
  <cols>
    <col min="1" max="1" width="74" style="1" customWidth="1"/>
    <col min="2" max="2" width="10.28515625" style="2" customWidth="1"/>
    <col min="3" max="3" width="11.7109375" style="108" hidden="1" customWidth="1" outlineLevel="1"/>
    <col min="4" max="4" width="12" style="108" hidden="1" customWidth="1" outlineLevel="1"/>
    <col min="5" max="5" width="11.7109375" style="108" hidden="1" customWidth="1" outlineLevel="1"/>
    <col min="6" max="6" width="12" style="108" hidden="1" customWidth="1" outlineLevel="1"/>
    <col min="7" max="7" width="13" style="108" hidden="1" customWidth="1" outlineLevel="1"/>
    <col min="8" max="8" width="12" style="108" hidden="1" customWidth="1" outlineLevel="1"/>
    <col min="9" max="9" width="12" style="2" hidden="1" customWidth="1" collapsed="1"/>
    <col min="10" max="10" width="12" style="157" customWidth="1"/>
    <col min="11" max="11" width="11.7109375" style="157" hidden="1" customWidth="1"/>
    <col min="12" max="12" width="12.85546875" style="2" customWidth="1"/>
    <col min="13" max="13" width="13" style="2" customWidth="1"/>
    <col min="14" max="14" width="12.42578125" style="2" customWidth="1"/>
    <col min="15" max="15" width="11.140625" style="1" hidden="1" customWidth="1"/>
    <col min="16" max="16" width="0" style="1" hidden="1" customWidth="1"/>
    <col min="17" max="17" width="9.7109375" style="1" hidden="1" customWidth="1"/>
    <col min="18" max="18" width="9.85546875" style="1" hidden="1" customWidth="1"/>
    <col min="19" max="19" width="10.140625" style="1" hidden="1" customWidth="1"/>
    <col min="20" max="20" width="6.7109375" style="1" hidden="1" customWidth="1"/>
    <col min="21" max="21" width="0" style="1" hidden="1" customWidth="1"/>
    <col min="22" max="22" width="12.28515625" style="1" hidden="1" customWidth="1"/>
    <col min="23" max="16384" width="9.140625" style="1"/>
  </cols>
  <sheetData>
    <row r="1" spans="1:15" s="4" customFormat="1" ht="18.75" customHeight="1">
      <c r="B1" s="36"/>
      <c r="C1" s="89"/>
      <c r="D1" s="90"/>
      <c r="E1" s="89"/>
      <c r="F1" s="289" t="s">
        <v>132</v>
      </c>
      <c r="G1" s="289"/>
      <c r="H1" s="289"/>
      <c r="I1" s="289"/>
      <c r="J1" s="289"/>
      <c r="K1" s="290"/>
      <c r="L1" s="38"/>
      <c r="M1" s="38"/>
      <c r="N1" s="38"/>
      <c r="O1" s="39"/>
    </row>
    <row r="2" spans="1:15" s="4" customFormat="1" ht="11.25" customHeight="1">
      <c r="A2" s="40"/>
      <c r="B2" s="37"/>
      <c r="C2" s="89"/>
      <c r="D2" s="89"/>
      <c r="E2" s="89"/>
      <c r="F2" s="291" t="s">
        <v>131</v>
      </c>
      <c r="G2" s="291"/>
      <c r="H2" s="291"/>
      <c r="I2" s="291"/>
      <c r="J2" s="291"/>
      <c r="K2" s="290"/>
      <c r="L2" s="290"/>
      <c r="M2" s="290"/>
      <c r="N2" s="290"/>
      <c r="O2" s="39"/>
    </row>
    <row r="3" spans="1:15" s="4" customFormat="1" ht="6.75" customHeight="1">
      <c r="A3" s="37"/>
      <c r="B3" s="37"/>
      <c r="C3" s="91"/>
      <c r="D3" s="89"/>
      <c r="E3" s="91"/>
      <c r="F3" s="290"/>
      <c r="G3" s="290"/>
      <c r="H3" s="290"/>
      <c r="I3" s="290"/>
      <c r="J3" s="290"/>
      <c r="K3" s="290"/>
      <c r="L3" s="290"/>
      <c r="M3" s="290"/>
      <c r="N3" s="290"/>
      <c r="O3" s="39"/>
    </row>
    <row r="4" spans="1:15" s="4" customFormat="1" ht="18.75" customHeight="1">
      <c r="A4" s="37"/>
      <c r="B4" s="37"/>
      <c r="C4" s="91"/>
      <c r="D4" s="89"/>
      <c r="E4" s="91"/>
      <c r="F4" s="290"/>
      <c r="G4" s="290"/>
      <c r="H4" s="290"/>
      <c r="I4" s="290"/>
      <c r="J4" s="290"/>
      <c r="K4" s="290"/>
      <c r="L4" s="290"/>
      <c r="M4" s="290"/>
      <c r="N4" s="290"/>
      <c r="O4" s="39"/>
    </row>
    <row r="5" spans="1:15" s="4" customFormat="1" ht="9.6" customHeight="1">
      <c r="B5" s="41"/>
      <c r="C5" s="91"/>
      <c r="D5" s="92"/>
      <c r="E5" s="91"/>
      <c r="F5" s="290"/>
      <c r="G5" s="290"/>
      <c r="H5" s="290"/>
      <c r="I5" s="290"/>
      <c r="J5" s="290"/>
      <c r="K5" s="290"/>
      <c r="L5" s="290"/>
      <c r="M5" s="290"/>
      <c r="N5" s="290"/>
    </row>
    <row r="6" spans="1:15" ht="12" customHeight="1">
      <c r="A6" s="31"/>
      <c r="B6" s="42"/>
      <c r="C6" s="128"/>
      <c r="D6" s="128"/>
      <c r="E6" s="128"/>
      <c r="F6" s="128"/>
      <c r="G6" s="128"/>
      <c r="H6" s="128"/>
      <c r="I6" s="129"/>
      <c r="J6" s="81"/>
      <c r="K6" s="81"/>
      <c r="L6" s="81"/>
      <c r="M6" s="81"/>
      <c r="N6" s="81"/>
    </row>
    <row r="7" spans="1:15" s="4" customFormat="1" ht="20.100000000000001" customHeight="1">
      <c r="A7" s="43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44"/>
      <c r="M7" s="45"/>
      <c r="N7" s="18" t="s">
        <v>48</v>
      </c>
    </row>
    <row r="8" spans="1:15" s="4" customFormat="1" ht="20.100000000000001" customHeight="1">
      <c r="A8" s="46" t="s">
        <v>9</v>
      </c>
      <c r="B8" s="296" t="s">
        <v>157</v>
      </c>
      <c r="C8" s="296"/>
      <c r="D8" s="296"/>
      <c r="E8" s="296"/>
      <c r="F8" s="296"/>
      <c r="G8" s="296"/>
      <c r="H8" s="296"/>
      <c r="I8" s="296"/>
      <c r="J8" s="296"/>
      <c r="K8" s="296"/>
      <c r="L8" s="47"/>
      <c r="M8" s="32" t="s">
        <v>158</v>
      </c>
      <c r="N8" s="34"/>
    </row>
    <row r="9" spans="1:15" s="4" customFormat="1" ht="20.100000000000001" customHeight="1">
      <c r="A9" s="43" t="s">
        <v>10</v>
      </c>
      <c r="B9" s="296" t="s">
        <v>156</v>
      </c>
      <c r="C9" s="296"/>
      <c r="D9" s="296"/>
      <c r="E9" s="296"/>
      <c r="F9" s="296"/>
      <c r="G9" s="296"/>
      <c r="H9" s="296"/>
      <c r="I9" s="296"/>
      <c r="J9" s="296"/>
      <c r="K9" s="296"/>
      <c r="L9" s="44"/>
      <c r="M9" s="32" t="s">
        <v>159</v>
      </c>
      <c r="N9" s="34"/>
    </row>
    <row r="10" spans="1:15" s="4" customFormat="1" ht="21" customHeight="1">
      <c r="A10" s="43" t="s">
        <v>15</v>
      </c>
      <c r="B10" s="296" t="s">
        <v>167</v>
      </c>
      <c r="C10" s="296"/>
      <c r="D10" s="296"/>
      <c r="E10" s="296"/>
      <c r="F10" s="296"/>
      <c r="G10" s="296"/>
      <c r="H10" s="296"/>
      <c r="I10" s="296"/>
      <c r="J10" s="296"/>
      <c r="K10" s="296"/>
      <c r="L10" s="44"/>
      <c r="M10" s="32" t="s">
        <v>160</v>
      </c>
      <c r="N10" s="34"/>
    </row>
    <row r="11" spans="1:15" s="4" customFormat="1" ht="35.450000000000003" customHeight="1">
      <c r="A11" s="46" t="s">
        <v>184</v>
      </c>
      <c r="B11" s="296" t="s">
        <v>170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7"/>
      <c r="M11" s="32" t="s">
        <v>5</v>
      </c>
      <c r="N11" s="34"/>
    </row>
    <row r="12" spans="1:15" s="4" customFormat="1" ht="20.100000000000001" customHeight="1">
      <c r="A12" s="46" t="s">
        <v>12</v>
      </c>
      <c r="B12" s="296" t="s">
        <v>150</v>
      </c>
      <c r="C12" s="296"/>
      <c r="D12" s="296"/>
      <c r="E12" s="296"/>
      <c r="F12" s="296"/>
      <c r="G12" s="296"/>
      <c r="H12" s="296"/>
      <c r="I12" s="296"/>
      <c r="J12" s="296"/>
      <c r="K12" s="296"/>
      <c r="L12" s="47"/>
      <c r="M12" s="32" t="s">
        <v>4</v>
      </c>
      <c r="N12" s="34"/>
    </row>
    <row r="13" spans="1:15" s="4" customFormat="1" ht="21.6" customHeight="1">
      <c r="A13" s="46" t="s">
        <v>11</v>
      </c>
      <c r="B13" s="296" t="s">
        <v>151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7"/>
      <c r="M13" s="33" t="s">
        <v>161</v>
      </c>
      <c r="N13" s="34"/>
    </row>
    <row r="14" spans="1:15" s="4" customFormat="1" ht="36" customHeight="1">
      <c r="A14" s="46" t="s">
        <v>162</v>
      </c>
      <c r="B14" s="48"/>
      <c r="C14" s="93"/>
      <c r="D14" s="93"/>
      <c r="E14" s="93"/>
      <c r="F14" s="93"/>
      <c r="G14" s="93"/>
      <c r="H14" s="93"/>
      <c r="I14" s="123"/>
      <c r="J14" s="49"/>
      <c r="K14" s="49"/>
      <c r="L14" s="296" t="s">
        <v>37</v>
      </c>
      <c r="M14" s="297"/>
      <c r="N14" s="35" t="s">
        <v>148</v>
      </c>
    </row>
    <row r="15" spans="1:15" s="4" customFormat="1" ht="36" customHeight="1">
      <c r="A15" s="46" t="s">
        <v>16</v>
      </c>
      <c r="B15" s="296" t="s">
        <v>155</v>
      </c>
      <c r="C15" s="296"/>
      <c r="D15" s="296"/>
      <c r="E15" s="296"/>
      <c r="F15" s="296"/>
      <c r="G15" s="296"/>
      <c r="H15" s="296"/>
      <c r="I15" s="296"/>
      <c r="J15" s="296"/>
      <c r="K15" s="49"/>
      <c r="L15" s="296" t="s">
        <v>38</v>
      </c>
      <c r="M15" s="297"/>
      <c r="N15" s="35" t="s">
        <v>149</v>
      </c>
    </row>
    <row r="16" spans="1:15" s="4" customFormat="1" ht="20.100000000000001" customHeight="1">
      <c r="A16" s="46" t="s">
        <v>29</v>
      </c>
      <c r="B16" s="298" t="s">
        <v>188</v>
      </c>
      <c r="C16" s="298"/>
      <c r="D16" s="298"/>
      <c r="E16" s="296"/>
      <c r="F16" s="296"/>
      <c r="G16" s="296"/>
      <c r="H16" s="296"/>
      <c r="I16" s="296"/>
      <c r="J16" s="296"/>
      <c r="K16" s="296"/>
      <c r="L16" s="49"/>
      <c r="M16" s="49"/>
      <c r="N16" s="47"/>
    </row>
    <row r="17" spans="1:20" s="4" customFormat="1" ht="31.15" customHeight="1">
      <c r="A17" s="43" t="s">
        <v>6</v>
      </c>
      <c r="B17" s="322" t="s">
        <v>152</v>
      </c>
      <c r="C17" s="322"/>
      <c r="D17" s="322"/>
      <c r="E17" s="322"/>
      <c r="F17" s="322"/>
      <c r="G17" s="322"/>
      <c r="H17" s="322"/>
      <c r="I17" s="322"/>
      <c r="J17" s="322"/>
      <c r="K17" s="322"/>
      <c r="L17" s="48"/>
      <c r="M17" s="48"/>
      <c r="N17" s="44"/>
    </row>
    <row r="18" spans="1:20" s="4" customFormat="1" ht="20.100000000000001" customHeight="1">
      <c r="A18" s="46" t="s">
        <v>7</v>
      </c>
      <c r="B18" s="296" t="s">
        <v>153</v>
      </c>
      <c r="C18" s="296"/>
      <c r="D18" s="296"/>
      <c r="E18" s="296"/>
      <c r="F18" s="296"/>
      <c r="G18" s="296"/>
      <c r="H18" s="296"/>
      <c r="I18" s="296"/>
      <c r="J18" s="296"/>
      <c r="K18" s="296"/>
      <c r="L18" s="59"/>
      <c r="M18" s="49"/>
      <c r="N18" s="47"/>
    </row>
    <row r="19" spans="1:20" s="4" customFormat="1" ht="20.100000000000001" customHeight="1">
      <c r="A19" s="43" t="s">
        <v>8</v>
      </c>
      <c r="B19" s="296" t="s">
        <v>154</v>
      </c>
      <c r="C19" s="296"/>
      <c r="D19" s="296"/>
      <c r="E19" s="296"/>
      <c r="F19" s="296"/>
      <c r="G19" s="296"/>
      <c r="H19" s="296"/>
      <c r="I19" s="296"/>
      <c r="J19" s="296"/>
      <c r="K19" s="296"/>
      <c r="L19" s="48"/>
      <c r="M19" s="48"/>
      <c r="N19" s="44"/>
    </row>
    <row r="20" spans="1:20" ht="14.25" customHeight="1">
      <c r="A20" s="50"/>
      <c r="B20" s="31"/>
      <c r="C20" s="94"/>
      <c r="D20" s="94"/>
      <c r="E20" s="94"/>
      <c r="F20" s="94"/>
      <c r="G20" s="94"/>
      <c r="H20" s="94"/>
      <c r="I20" s="1"/>
      <c r="J20" s="31"/>
      <c r="K20" s="31"/>
      <c r="L20" s="31"/>
      <c r="M20" s="31"/>
      <c r="N20" s="31"/>
    </row>
    <row r="21" spans="1:20" ht="19.5" customHeight="1">
      <c r="A21" s="302" t="s">
        <v>46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</row>
    <row r="22" spans="1:20">
      <c r="A22" s="302" t="s">
        <v>147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</row>
    <row r="23" spans="1:20">
      <c r="A23" s="302" t="s">
        <v>187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</row>
    <row r="24" spans="1:20">
      <c r="A24" s="301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</row>
    <row r="25" spans="1:20" ht="9" customHeight="1">
      <c r="A25" s="2"/>
      <c r="C25" s="2"/>
      <c r="D25" s="2"/>
      <c r="E25" s="2"/>
      <c r="F25" s="2"/>
      <c r="G25" s="2"/>
      <c r="H25" s="2"/>
      <c r="J25" s="2"/>
      <c r="K25" s="2"/>
    </row>
    <row r="26" spans="1:20">
      <c r="A26" s="301" t="s">
        <v>40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</row>
    <row r="27" spans="1:20" ht="12" customHeight="1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</row>
    <row r="28" spans="1:20" s="4" customFormat="1" ht="30" customHeight="1">
      <c r="A28" s="294" t="s">
        <v>56</v>
      </c>
      <c r="B28" s="299" t="s">
        <v>13</v>
      </c>
      <c r="C28" s="321" t="s">
        <v>166</v>
      </c>
      <c r="D28" s="321"/>
      <c r="E28" s="321" t="s">
        <v>166</v>
      </c>
      <c r="F28" s="321"/>
      <c r="G28" s="156"/>
      <c r="H28" s="156" t="s">
        <v>189</v>
      </c>
      <c r="I28" s="299" t="s">
        <v>166</v>
      </c>
      <c r="J28" s="299"/>
      <c r="K28" s="306" t="s">
        <v>202</v>
      </c>
      <c r="L28" s="306"/>
      <c r="M28" s="306"/>
      <c r="N28" s="306"/>
    </row>
    <row r="29" spans="1:20" s="4" customFormat="1" ht="44.25" customHeight="1">
      <c r="A29" s="294"/>
      <c r="B29" s="299"/>
      <c r="C29" s="132" t="s">
        <v>171</v>
      </c>
      <c r="D29" s="132" t="s">
        <v>172</v>
      </c>
      <c r="E29" s="132" t="s">
        <v>173</v>
      </c>
      <c r="F29" s="132" t="s">
        <v>174</v>
      </c>
      <c r="G29" s="133"/>
      <c r="H29" s="133" t="s">
        <v>47</v>
      </c>
      <c r="I29" s="134" t="s">
        <v>200</v>
      </c>
      <c r="J29" s="134" t="s">
        <v>201</v>
      </c>
      <c r="K29" s="135" t="s">
        <v>49</v>
      </c>
      <c r="L29" s="136" t="s">
        <v>47</v>
      </c>
      <c r="M29" s="136" t="s">
        <v>52</v>
      </c>
      <c r="N29" s="136" t="s">
        <v>53</v>
      </c>
      <c r="Q29" s="137" t="s">
        <v>175</v>
      </c>
      <c r="R29" s="138" t="s">
        <v>176</v>
      </c>
    </row>
    <row r="30" spans="1:20" s="4" customFormat="1" ht="15.75">
      <c r="A30" s="130">
        <v>1</v>
      </c>
      <c r="B30" s="131">
        <v>2</v>
      </c>
      <c r="C30" s="139">
        <v>3</v>
      </c>
      <c r="D30" s="156">
        <v>4</v>
      </c>
      <c r="E30" s="139">
        <v>3</v>
      </c>
      <c r="F30" s="156">
        <v>4</v>
      </c>
      <c r="G30" s="156"/>
      <c r="H30" s="156"/>
      <c r="I30" s="130">
        <v>3</v>
      </c>
      <c r="J30" s="131">
        <v>4</v>
      </c>
      <c r="K30" s="140">
        <v>5</v>
      </c>
      <c r="L30" s="131">
        <v>6</v>
      </c>
      <c r="M30" s="130">
        <v>7</v>
      </c>
      <c r="N30" s="131">
        <v>8</v>
      </c>
      <c r="Q30" s="121" t="s">
        <v>179</v>
      </c>
      <c r="R30" s="121" t="s">
        <v>179</v>
      </c>
      <c r="S30" s="121" t="s">
        <v>179</v>
      </c>
      <c r="T30" s="121" t="s">
        <v>180</v>
      </c>
    </row>
    <row r="31" spans="1:20" s="4" customFormat="1" ht="15.75">
      <c r="A31" s="320" t="s">
        <v>92</v>
      </c>
      <c r="B31" s="320"/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</row>
    <row r="32" spans="1:20" s="4" customFormat="1" ht="52.9" customHeight="1">
      <c r="A32" s="23" t="s">
        <v>183</v>
      </c>
      <c r="B32" s="26" t="s">
        <v>93</v>
      </c>
      <c r="C32" s="97"/>
      <c r="D32" s="99"/>
      <c r="E32" s="97"/>
      <c r="F32" s="99"/>
      <c r="G32" s="96">
        <f t="shared" ref="G32:G47" si="0">F32-E32</f>
        <v>0</v>
      </c>
      <c r="H32" s="95">
        <v>2010</v>
      </c>
      <c r="I32" s="125"/>
      <c r="J32" s="60"/>
      <c r="K32" s="119"/>
      <c r="L32" s="60"/>
      <c r="M32" s="79">
        <f>L32-K32</f>
        <v>0</v>
      </c>
      <c r="N32" s="164" t="e">
        <f t="shared" ref="N32:N47" si="1">L32/K32*100</f>
        <v>#DIV/0!</v>
      </c>
    </row>
    <row r="33" spans="1:14" s="4" customFormat="1" ht="39.6" customHeight="1">
      <c r="A33" s="9" t="s">
        <v>58</v>
      </c>
      <c r="B33" s="26" t="s">
        <v>94</v>
      </c>
      <c r="C33" s="97"/>
      <c r="D33" s="99"/>
      <c r="E33" s="97"/>
      <c r="F33" s="99"/>
      <c r="G33" s="96">
        <f t="shared" si="0"/>
        <v>0</v>
      </c>
      <c r="H33" s="95">
        <v>1</v>
      </c>
      <c r="I33" s="125"/>
      <c r="J33" s="60"/>
      <c r="K33" s="80"/>
      <c r="L33" s="60"/>
      <c r="M33" s="79">
        <f>L33-K33</f>
        <v>0</v>
      </c>
      <c r="N33" s="164" t="e">
        <f t="shared" si="1"/>
        <v>#DIV/0!</v>
      </c>
    </row>
    <row r="34" spans="1:14" s="4" customFormat="1" ht="39.6" customHeight="1">
      <c r="A34" s="9" t="s">
        <v>57</v>
      </c>
      <c r="B34" s="26" t="s">
        <v>95</v>
      </c>
      <c r="C34" s="97"/>
      <c r="D34" s="99"/>
      <c r="E34" s="97"/>
      <c r="F34" s="99"/>
      <c r="G34" s="96">
        <f t="shared" si="0"/>
        <v>0</v>
      </c>
      <c r="H34" s="95">
        <v>129</v>
      </c>
      <c r="I34" s="125"/>
      <c r="J34" s="60"/>
      <c r="K34" s="80"/>
      <c r="L34" s="60"/>
      <c r="M34" s="79">
        <f>L34-K34</f>
        <v>0</v>
      </c>
      <c r="N34" s="164" t="e">
        <f t="shared" si="1"/>
        <v>#DIV/0!</v>
      </c>
    </row>
    <row r="35" spans="1:14" s="4" customFormat="1" ht="39.6" customHeight="1">
      <c r="A35" s="9" t="s">
        <v>59</v>
      </c>
      <c r="B35" s="26" t="s">
        <v>96</v>
      </c>
      <c r="C35" s="97"/>
      <c r="D35" s="99"/>
      <c r="E35" s="97"/>
      <c r="F35" s="99"/>
      <c r="G35" s="96">
        <f t="shared" si="0"/>
        <v>0</v>
      </c>
      <c r="H35" s="95">
        <v>1880</v>
      </c>
      <c r="I35" s="125"/>
      <c r="J35" s="60"/>
      <c r="K35" s="119"/>
      <c r="L35" s="60"/>
      <c r="M35" s="79">
        <f>L35-K35</f>
        <v>0</v>
      </c>
      <c r="N35" s="164" t="e">
        <f t="shared" si="1"/>
        <v>#DIV/0!</v>
      </c>
    </row>
    <row r="36" spans="1:14" s="4" customFormat="1" ht="39.6" customHeight="1">
      <c r="A36" s="23" t="s">
        <v>1</v>
      </c>
      <c r="B36" s="26" t="s">
        <v>97</v>
      </c>
      <c r="C36" s="148" t="e">
        <f>#REF!</f>
        <v>#REF!</v>
      </c>
      <c r="D36" s="148"/>
      <c r="E36" s="149" t="e">
        <f>#REF!</f>
        <v>#REF!</v>
      </c>
      <c r="F36" s="148"/>
      <c r="G36" s="96" t="e">
        <f t="shared" si="0"/>
        <v>#REF!</v>
      </c>
      <c r="H36" s="98">
        <v>40872.300000000003</v>
      </c>
      <c r="I36" s="80"/>
      <c r="J36" s="62"/>
      <c r="K36" s="80"/>
      <c r="L36" s="62"/>
      <c r="M36" s="79">
        <f>L36-K36</f>
        <v>0</v>
      </c>
      <c r="N36" s="164" t="e">
        <f t="shared" si="1"/>
        <v>#DIV/0!</v>
      </c>
    </row>
    <row r="37" spans="1:14" s="38" customFormat="1" ht="39.6" customHeight="1" outlineLevel="1">
      <c r="A37" s="87" t="s">
        <v>58</v>
      </c>
      <c r="B37" s="88"/>
      <c r="C37" s="150">
        <v>147.30000000000001</v>
      </c>
      <c r="D37" s="150">
        <v>163.80000000000001</v>
      </c>
      <c r="E37" s="151">
        <v>147.30000000000001</v>
      </c>
      <c r="F37" s="150">
        <v>238.12799999999999</v>
      </c>
      <c r="G37" s="96">
        <f t="shared" si="0"/>
        <v>90.827999999999975</v>
      </c>
      <c r="H37" s="158">
        <v>77.295000000000002</v>
      </c>
      <c r="I37" s="152"/>
      <c r="J37" s="155"/>
      <c r="K37" s="153"/>
      <c r="L37" s="155"/>
      <c r="M37" s="110">
        <f t="shared" ref="M37:M47" si="2">L37-K37</f>
        <v>0</v>
      </c>
      <c r="N37" s="165" t="e">
        <f t="shared" si="1"/>
        <v>#DIV/0!</v>
      </c>
    </row>
    <row r="38" spans="1:14" s="38" customFormat="1" ht="39.6" customHeight="1" outlineLevel="1">
      <c r="A38" s="87" t="s">
        <v>57</v>
      </c>
      <c r="B38" s="88"/>
      <c r="C38" s="150">
        <v>4519.6000000000004</v>
      </c>
      <c r="D38" s="150">
        <v>5740.5</v>
      </c>
      <c r="E38" s="151">
        <v>4519.6000000000004</v>
      </c>
      <c r="F38" s="150">
        <v>9029.5889999999999</v>
      </c>
      <c r="G38" s="96">
        <f t="shared" si="0"/>
        <v>4509.9889999999996</v>
      </c>
      <c r="H38" s="95">
        <v>3730</v>
      </c>
      <c r="I38" s="152"/>
      <c r="J38" s="60"/>
      <c r="K38" s="153"/>
      <c r="L38" s="60"/>
      <c r="M38" s="110">
        <f t="shared" si="2"/>
        <v>0</v>
      </c>
      <c r="N38" s="165" t="e">
        <f t="shared" si="1"/>
        <v>#DIV/0!</v>
      </c>
    </row>
    <row r="39" spans="1:14" s="38" customFormat="1" ht="39.6" customHeight="1" outlineLevel="1">
      <c r="A39" s="87" t="s">
        <v>59</v>
      </c>
      <c r="B39" s="88"/>
      <c r="C39" s="150">
        <v>52724.4</v>
      </c>
      <c r="D39" s="150">
        <v>55463.6</v>
      </c>
      <c r="E39" s="151">
        <v>52724.4</v>
      </c>
      <c r="F39" s="150">
        <v>85367.710999999996</v>
      </c>
      <c r="G39" s="96">
        <f t="shared" si="0"/>
        <v>32643.310999999994</v>
      </c>
      <c r="H39" s="95">
        <v>37065</v>
      </c>
      <c r="I39" s="152"/>
      <c r="J39" s="60"/>
      <c r="K39" s="153"/>
      <c r="L39" s="60"/>
      <c r="M39" s="110">
        <f t="shared" si="2"/>
        <v>0</v>
      </c>
      <c r="N39" s="165" t="e">
        <f t="shared" si="1"/>
        <v>#DIV/0!</v>
      </c>
    </row>
    <row r="40" spans="1:14" s="38" customFormat="1" ht="39.6" hidden="1" customHeight="1" outlineLevel="1">
      <c r="A40" s="87"/>
      <c r="B40" s="88"/>
      <c r="C40" s="160">
        <f>SUM(C37:C39)</f>
        <v>57391.3</v>
      </c>
      <c r="D40" s="160">
        <f>SUM(D37:D39)</f>
        <v>61367.9</v>
      </c>
      <c r="E40" s="153">
        <f>SUM(E37:E39)</f>
        <v>57391.3</v>
      </c>
      <c r="F40" s="160">
        <f>SUM(F37:F39)</f>
        <v>94635.428</v>
      </c>
      <c r="G40" s="61">
        <f t="shared" si="0"/>
        <v>37244.127999999997</v>
      </c>
      <c r="H40" s="116">
        <v>6778.1592039800998</v>
      </c>
      <c r="I40" s="153"/>
      <c r="J40" s="117"/>
      <c r="K40" s="153"/>
      <c r="L40" s="117"/>
      <c r="M40" s="110">
        <f t="shared" si="2"/>
        <v>0</v>
      </c>
      <c r="N40" s="165" t="e">
        <f t="shared" si="1"/>
        <v>#DIV/0!</v>
      </c>
    </row>
    <row r="41" spans="1:14" s="38" customFormat="1" ht="39.6" hidden="1" customHeight="1" outlineLevel="1">
      <c r="A41" s="87"/>
      <c r="B41" s="88"/>
      <c r="C41" s="153" t="e">
        <f>C36-C40</f>
        <v>#REF!</v>
      </c>
      <c r="D41" s="153">
        <f>D36-D40</f>
        <v>-61367.9</v>
      </c>
      <c r="E41" s="153" t="e">
        <f>E36-E40</f>
        <v>#REF!</v>
      </c>
      <c r="F41" s="153">
        <f>F36-F40</f>
        <v>-94635.428</v>
      </c>
      <c r="G41" s="61" t="e">
        <f t="shared" si="0"/>
        <v>#REF!</v>
      </c>
      <c r="H41" s="116">
        <v>25765</v>
      </c>
      <c r="I41" s="153"/>
      <c r="J41" s="117"/>
      <c r="K41" s="153"/>
      <c r="L41" s="117"/>
      <c r="M41" s="110">
        <f t="shared" si="2"/>
        <v>0</v>
      </c>
      <c r="N41" s="165"/>
    </row>
    <row r="42" spans="1:14" s="38" customFormat="1" ht="39.6" hidden="1" customHeight="1" outlineLevel="1">
      <c r="A42" s="87"/>
      <c r="B42" s="88"/>
      <c r="C42" s="161" t="e">
        <f>C40/C32/6*1000</f>
        <v>#DIV/0!</v>
      </c>
      <c r="D42" s="161" t="e">
        <f>D40/D32/6*1000</f>
        <v>#DIV/0!</v>
      </c>
      <c r="E42" s="153" t="e">
        <f>E40/E32/6*1000</f>
        <v>#DIV/0!</v>
      </c>
      <c r="F42" s="161" t="e">
        <f>F40/F32/9*1000</f>
        <v>#DIV/0!</v>
      </c>
      <c r="G42" s="61" t="e">
        <f t="shared" si="0"/>
        <v>#DIV/0!</v>
      </c>
      <c r="H42" s="116">
        <v>9638.2428940568479</v>
      </c>
      <c r="I42" s="153"/>
      <c r="J42" s="117"/>
      <c r="K42" s="161"/>
      <c r="L42" s="117"/>
      <c r="M42" s="110">
        <f t="shared" si="2"/>
        <v>0</v>
      </c>
      <c r="N42" s="165" t="e">
        <f t="shared" si="1"/>
        <v>#DIV/0!</v>
      </c>
    </row>
    <row r="43" spans="1:14" s="38" customFormat="1" ht="39.6" hidden="1" customHeight="1" outlineLevel="1">
      <c r="A43" s="87"/>
      <c r="B43" s="88"/>
      <c r="C43" s="161"/>
      <c r="D43" s="162"/>
      <c r="E43" s="153"/>
      <c r="F43" s="162"/>
      <c r="G43" s="61"/>
      <c r="H43" s="116">
        <v>6571.8085106382978</v>
      </c>
      <c r="I43" s="163"/>
      <c r="J43" s="117"/>
      <c r="K43" s="162"/>
      <c r="L43" s="117"/>
      <c r="M43" s="110"/>
      <c r="N43" s="165"/>
    </row>
    <row r="44" spans="1:14" s="4" customFormat="1" ht="39.6" customHeight="1" collapsed="1">
      <c r="A44" s="23" t="s">
        <v>71</v>
      </c>
      <c r="B44" s="26" t="s">
        <v>98</v>
      </c>
      <c r="C44" s="101"/>
      <c r="D44" s="100"/>
      <c r="E44" s="97"/>
      <c r="F44" s="100"/>
      <c r="G44" s="96">
        <f t="shared" si="0"/>
        <v>0</v>
      </c>
      <c r="H44" s="159">
        <v>6778.16</v>
      </c>
      <c r="I44" s="125"/>
      <c r="J44" s="116"/>
      <c r="K44" s="154"/>
      <c r="L44" s="116"/>
      <c r="M44" s="79">
        <f>L44-K44</f>
        <v>0</v>
      </c>
      <c r="N44" s="164" t="e">
        <f t="shared" si="1"/>
        <v>#DIV/0!</v>
      </c>
    </row>
    <row r="45" spans="1:14" s="4" customFormat="1" ht="39.6" customHeight="1">
      <c r="A45" s="9" t="s">
        <v>58</v>
      </c>
      <c r="B45" s="26" t="s">
        <v>99</v>
      </c>
      <c r="C45" s="101"/>
      <c r="D45" s="100"/>
      <c r="E45" s="97"/>
      <c r="F45" s="100"/>
      <c r="G45" s="96">
        <f t="shared" si="0"/>
        <v>0</v>
      </c>
      <c r="H45" s="159">
        <v>25765</v>
      </c>
      <c r="I45" s="125"/>
      <c r="J45" s="116"/>
      <c r="K45" s="85"/>
      <c r="L45" s="116"/>
      <c r="M45" s="79">
        <f t="shared" si="2"/>
        <v>0</v>
      </c>
      <c r="N45" s="164" t="e">
        <f t="shared" si="1"/>
        <v>#DIV/0!</v>
      </c>
    </row>
    <row r="46" spans="1:14" s="4" customFormat="1" ht="39.6" customHeight="1">
      <c r="A46" s="9" t="s">
        <v>57</v>
      </c>
      <c r="B46" s="26" t="s">
        <v>100</v>
      </c>
      <c r="C46" s="101"/>
      <c r="D46" s="100"/>
      <c r="E46" s="97"/>
      <c r="F46" s="100"/>
      <c r="G46" s="96">
        <f t="shared" si="0"/>
        <v>0</v>
      </c>
      <c r="H46" s="159">
        <v>9638.27</v>
      </c>
      <c r="I46" s="125"/>
      <c r="J46" s="116"/>
      <c r="K46" s="85"/>
      <c r="L46" s="116"/>
      <c r="M46" s="79">
        <f t="shared" si="2"/>
        <v>0</v>
      </c>
      <c r="N46" s="164" t="e">
        <f t="shared" si="1"/>
        <v>#DIV/0!</v>
      </c>
    </row>
    <row r="47" spans="1:14" s="4" customFormat="1" ht="39.6" customHeight="1">
      <c r="A47" s="9" t="s">
        <v>59</v>
      </c>
      <c r="B47" s="26" t="s">
        <v>101</v>
      </c>
      <c r="C47" s="101"/>
      <c r="D47" s="100"/>
      <c r="E47" s="97"/>
      <c r="F47" s="100"/>
      <c r="G47" s="96">
        <f t="shared" si="0"/>
        <v>0</v>
      </c>
      <c r="H47" s="159">
        <v>6571.81</v>
      </c>
      <c r="I47" s="125"/>
      <c r="J47" s="116"/>
      <c r="K47" s="85"/>
      <c r="L47" s="116"/>
      <c r="M47" s="79">
        <f t="shared" si="2"/>
        <v>0</v>
      </c>
      <c r="N47" s="164" t="e">
        <f t="shared" si="1"/>
        <v>#DIV/0!</v>
      </c>
    </row>
    <row r="48" spans="1:14" s="38" customFormat="1" ht="20.100000000000001" customHeight="1">
      <c r="A48" s="63"/>
      <c r="B48" s="64"/>
      <c r="C48" s="102"/>
      <c r="D48" s="103"/>
      <c r="E48" s="102"/>
      <c r="F48" s="115"/>
      <c r="G48" s="103"/>
      <c r="H48" s="103"/>
      <c r="I48" s="126"/>
      <c r="J48" s="114"/>
      <c r="K48" s="86"/>
      <c r="L48" s="111"/>
      <c r="M48" s="65"/>
      <c r="N48" s="66"/>
    </row>
    <row r="49" spans="1:16" s="38" customFormat="1" ht="20.100000000000001" customHeight="1">
      <c r="A49" s="63"/>
      <c r="B49" s="64"/>
      <c r="C49" s="102"/>
      <c r="D49" s="103"/>
      <c r="E49" s="102"/>
      <c r="F49" s="115"/>
      <c r="G49" s="103"/>
      <c r="H49" s="103"/>
      <c r="I49" s="126"/>
      <c r="J49" s="114"/>
      <c r="K49" s="53"/>
      <c r="L49" s="111"/>
      <c r="M49" s="65"/>
      <c r="N49" s="66"/>
    </row>
    <row r="50" spans="1:16" s="38" customFormat="1" ht="15.75">
      <c r="A50" s="63"/>
      <c r="B50" s="64"/>
      <c r="C50" s="102"/>
      <c r="D50" s="103"/>
      <c r="E50" s="102"/>
      <c r="F50" s="115"/>
      <c r="G50" s="103"/>
      <c r="H50" s="103"/>
      <c r="I50" s="126"/>
      <c r="J50" s="114"/>
      <c r="K50" s="51"/>
      <c r="L50" s="111"/>
      <c r="M50" s="65"/>
      <c r="N50" s="66"/>
    </row>
    <row r="51" spans="1:16" s="38" customFormat="1" ht="20.100000000000001" customHeight="1">
      <c r="A51" s="63"/>
      <c r="B51" s="64"/>
      <c r="C51" s="102"/>
      <c r="D51" s="103"/>
      <c r="E51" s="102"/>
      <c r="F51" s="103"/>
      <c r="G51" s="103"/>
      <c r="H51" s="103"/>
      <c r="I51" s="126"/>
      <c r="J51" s="114"/>
      <c r="K51" s="51"/>
      <c r="L51" s="111"/>
      <c r="M51" s="65"/>
      <c r="N51" s="66"/>
    </row>
    <row r="52" spans="1:16" s="31" customFormat="1" ht="20.100000000000001" customHeight="1">
      <c r="A52" s="67"/>
      <c r="B52" s="68"/>
      <c r="C52" s="104"/>
      <c r="D52" s="104"/>
      <c r="E52" s="104"/>
      <c r="F52" s="104"/>
      <c r="G52" s="104"/>
      <c r="H52" s="104"/>
      <c r="I52" s="127"/>
      <c r="J52" s="69"/>
      <c r="K52" s="52"/>
      <c r="L52" s="70"/>
      <c r="M52" s="70"/>
      <c r="N52" s="71"/>
    </row>
    <row r="53" spans="1:16" s="55" customFormat="1" ht="47.45" customHeight="1">
      <c r="A53" s="72" t="s">
        <v>144</v>
      </c>
      <c r="B53" s="73"/>
      <c r="C53" s="105"/>
      <c r="D53" s="105"/>
      <c r="E53" s="319" t="s">
        <v>145</v>
      </c>
      <c r="F53" s="295"/>
      <c r="G53" s="295"/>
      <c r="H53" s="295"/>
      <c r="I53" s="295"/>
      <c r="J53" s="295"/>
      <c r="K53" s="295"/>
      <c r="L53" s="295"/>
      <c r="M53" s="54" t="s">
        <v>146</v>
      </c>
      <c r="O53" s="54"/>
      <c r="P53" s="54"/>
    </row>
    <row r="54" spans="1:16" s="55" customFormat="1" ht="47.45" customHeight="1">
      <c r="A54" s="74"/>
      <c r="B54" s="54"/>
      <c r="C54" s="106"/>
      <c r="D54" s="106"/>
      <c r="E54" s="319"/>
      <c r="F54" s="295"/>
      <c r="G54" s="295"/>
      <c r="H54" s="295"/>
      <c r="I54" s="295"/>
      <c r="J54" s="295"/>
      <c r="K54" s="295"/>
      <c r="L54" s="295"/>
      <c r="M54" s="56"/>
      <c r="N54" s="57"/>
      <c r="O54" s="57"/>
      <c r="P54" s="57"/>
    </row>
    <row r="55" spans="1:16" s="55" customFormat="1" ht="47.45" customHeight="1">
      <c r="A55" s="72" t="s">
        <v>163</v>
      </c>
      <c r="B55" s="75"/>
      <c r="C55" s="107"/>
      <c r="D55" s="107"/>
      <c r="E55" s="319" t="s">
        <v>145</v>
      </c>
      <c r="F55" s="295"/>
      <c r="G55" s="295"/>
      <c r="H55" s="295"/>
      <c r="I55" s="295"/>
      <c r="J55" s="295"/>
      <c r="K55" s="295"/>
      <c r="L55" s="295"/>
      <c r="M55" s="76" t="s">
        <v>164</v>
      </c>
      <c r="O55" s="58"/>
      <c r="P55" s="58"/>
    </row>
    <row r="56" spans="1:16" s="55" customFormat="1" ht="47.45" customHeight="1">
      <c r="A56" s="72"/>
      <c r="B56" s="75"/>
      <c r="C56" s="107"/>
      <c r="D56" s="107"/>
      <c r="E56" s="319"/>
      <c r="F56" s="295"/>
      <c r="G56" s="295"/>
      <c r="H56" s="295"/>
      <c r="I56" s="295"/>
      <c r="J56" s="295"/>
      <c r="K56" s="295"/>
      <c r="L56" s="295"/>
      <c r="M56" s="56"/>
      <c r="N56" s="75"/>
      <c r="O56" s="58"/>
      <c r="P56" s="58"/>
    </row>
    <row r="57" spans="1:16" s="55" customFormat="1" ht="47.45" customHeight="1">
      <c r="A57" s="72" t="s">
        <v>185</v>
      </c>
      <c r="B57" s="75"/>
      <c r="C57" s="107"/>
      <c r="D57" s="107"/>
      <c r="E57" s="319" t="s">
        <v>145</v>
      </c>
      <c r="F57" s="295"/>
      <c r="G57" s="295"/>
      <c r="H57" s="295"/>
      <c r="I57" s="295"/>
      <c r="J57" s="295"/>
      <c r="K57" s="295"/>
      <c r="L57" s="295"/>
      <c r="M57" s="76" t="s">
        <v>186</v>
      </c>
      <c r="O57" s="58"/>
      <c r="P57" s="58"/>
    </row>
    <row r="58" spans="1:16" s="31" customFormat="1">
      <c r="A58" s="77"/>
      <c r="B58" s="157"/>
      <c r="C58" s="108"/>
      <c r="D58" s="108"/>
      <c r="E58" s="108"/>
      <c r="F58" s="108"/>
      <c r="G58" s="108"/>
      <c r="H58" s="108"/>
      <c r="I58" s="2"/>
      <c r="J58" s="157"/>
      <c r="K58" s="157"/>
      <c r="L58" s="157"/>
      <c r="M58" s="157"/>
      <c r="N58" s="157"/>
    </row>
    <row r="59" spans="1:16" s="31" customFormat="1">
      <c r="A59" s="77"/>
      <c r="B59" s="157"/>
      <c r="C59" s="108"/>
      <c r="D59" s="108"/>
      <c r="E59" s="108"/>
      <c r="F59" s="108"/>
      <c r="G59" s="108"/>
      <c r="H59" s="108"/>
      <c r="I59" s="2"/>
      <c r="J59" s="157"/>
      <c r="K59" s="157"/>
      <c r="L59" s="157"/>
      <c r="M59" s="157"/>
      <c r="N59" s="157"/>
    </row>
    <row r="60" spans="1:16" s="31" customFormat="1">
      <c r="A60" s="77"/>
      <c r="B60" s="157"/>
      <c r="C60" s="108"/>
      <c r="D60" s="108"/>
      <c r="E60" s="108"/>
      <c r="F60" s="108"/>
      <c r="G60" s="108"/>
      <c r="H60" s="108"/>
      <c r="I60" s="2"/>
      <c r="J60" s="157"/>
      <c r="K60" s="157"/>
      <c r="L60" s="157"/>
      <c r="M60" s="157"/>
      <c r="N60" s="157"/>
    </row>
    <row r="61" spans="1:16" s="31" customFormat="1">
      <c r="A61" s="77"/>
      <c r="B61" s="157"/>
      <c r="C61" s="108"/>
      <c r="D61" s="108"/>
      <c r="E61" s="108"/>
      <c r="F61" s="108"/>
      <c r="G61" s="108"/>
      <c r="H61" s="108"/>
      <c r="I61" s="2"/>
      <c r="J61" s="157"/>
      <c r="K61" s="157"/>
      <c r="L61" s="157"/>
      <c r="M61" s="157"/>
      <c r="N61" s="157"/>
    </row>
    <row r="62" spans="1:16" s="31" customFormat="1">
      <c r="A62" s="77"/>
      <c r="B62" s="157"/>
      <c r="C62" s="108"/>
      <c r="D62" s="108"/>
      <c r="E62" s="108"/>
      <c r="F62" s="108"/>
      <c r="G62" s="108"/>
      <c r="H62" s="108"/>
      <c r="I62" s="2"/>
      <c r="J62" s="157"/>
      <c r="K62" s="157"/>
      <c r="L62" s="157"/>
      <c r="M62" s="157"/>
      <c r="N62" s="157"/>
    </row>
    <row r="63" spans="1:16" s="31" customFormat="1">
      <c r="A63" s="77"/>
      <c r="B63" s="157"/>
      <c r="C63" s="108"/>
      <c r="D63" s="108"/>
      <c r="E63" s="108"/>
      <c r="F63" s="108"/>
      <c r="G63" s="108"/>
      <c r="H63" s="108"/>
      <c r="I63" s="2"/>
      <c r="J63" s="157"/>
      <c r="K63" s="157"/>
      <c r="L63" s="157"/>
      <c r="M63" s="157"/>
      <c r="N63" s="157"/>
    </row>
    <row r="64" spans="1:16" s="31" customFormat="1">
      <c r="A64" s="77"/>
      <c r="B64" s="157"/>
      <c r="C64" s="108"/>
      <c r="D64" s="108"/>
      <c r="E64" s="108"/>
      <c r="F64" s="108"/>
      <c r="G64" s="108"/>
      <c r="H64" s="108"/>
      <c r="I64" s="2"/>
      <c r="J64" s="157"/>
      <c r="K64" s="157"/>
      <c r="L64" s="157"/>
      <c r="M64" s="157"/>
      <c r="N64" s="157"/>
    </row>
    <row r="65" spans="1:14" s="31" customFormat="1">
      <c r="A65" s="77"/>
      <c r="B65" s="157"/>
      <c r="C65" s="108"/>
      <c r="D65" s="108"/>
      <c r="E65" s="108"/>
      <c r="F65" s="108"/>
      <c r="G65" s="108"/>
      <c r="H65" s="108"/>
      <c r="I65" s="2"/>
      <c r="J65" s="157"/>
      <c r="K65" s="157"/>
      <c r="L65" s="157"/>
      <c r="M65" s="157"/>
      <c r="N65" s="157"/>
    </row>
    <row r="66" spans="1:14" s="31" customFormat="1">
      <c r="A66" s="77"/>
      <c r="B66" s="157"/>
      <c r="C66" s="108"/>
      <c r="D66" s="108"/>
      <c r="E66" s="108"/>
      <c r="F66" s="108"/>
      <c r="G66" s="108"/>
      <c r="H66" s="108"/>
      <c r="I66" s="2"/>
      <c r="J66" s="157"/>
      <c r="K66" s="157"/>
      <c r="L66" s="157"/>
      <c r="M66" s="157"/>
      <c r="N66" s="157"/>
    </row>
    <row r="67" spans="1:14" s="31" customFormat="1">
      <c r="A67" s="77"/>
      <c r="B67" s="157"/>
      <c r="C67" s="108"/>
      <c r="D67" s="108"/>
      <c r="E67" s="108"/>
      <c r="F67" s="108"/>
      <c r="G67" s="108"/>
      <c r="H67" s="108"/>
      <c r="I67" s="2"/>
      <c r="J67" s="157"/>
      <c r="K67" s="157"/>
      <c r="L67" s="157"/>
      <c r="M67" s="157"/>
      <c r="N67" s="157"/>
    </row>
    <row r="68" spans="1:14" s="31" customFormat="1">
      <c r="A68" s="77"/>
      <c r="B68" s="157"/>
      <c r="C68" s="108"/>
      <c r="D68" s="108"/>
      <c r="E68" s="108"/>
      <c r="F68" s="108"/>
      <c r="G68" s="108"/>
      <c r="H68" s="108"/>
      <c r="I68" s="2"/>
      <c r="J68" s="157"/>
      <c r="K68" s="157"/>
      <c r="L68" s="157"/>
      <c r="M68" s="157"/>
      <c r="N68" s="157"/>
    </row>
    <row r="69" spans="1:14" s="31" customFormat="1">
      <c r="A69" s="77"/>
      <c r="B69" s="157"/>
      <c r="C69" s="108"/>
      <c r="D69" s="108"/>
      <c r="E69" s="108"/>
      <c r="F69" s="108"/>
      <c r="G69" s="108"/>
      <c r="H69" s="108"/>
      <c r="I69" s="2"/>
      <c r="J69" s="157"/>
      <c r="K69" s="157"/>
      <c r="L69" s="157"/>
      <c r="M69" s="157"/>
      <c r="N69" s="157"/>
    </row>
    <row r="70" spans="1:14" s="31" customFormat="1">
      <c r="A70" s="77"/>
      <c r="B70" s="157"/>
      <c r="C70" s="108"/>
      <c r="D70" s="108"/>
      <c r="E70" s="108"/>
      <c r="F70" s="108"/>
      <c r="G70" s="108"/>
      <c r="H70" s="108"/>
      <c r="I70" s="2"/>
      <c r="J70" s="157"/>
      <c r="K70" s="157"/>
      <c r="L70" s="157"/>
      <c r="M70" s="157"/>
      <c r="N70" s="157"/>
    </row>
    <row r="71" spans="1:14" s="31" customFormat="1" ht="145.15" customHeight="1">
      <c r="A71" s="77"/>
      <c r="B71" s="157"/>
      <c r="C71" s="108"/>
      <c r="D71" s="108"/>
      <c r="E71" s="108"/>
      <c r="F71" s="108"/>
      <c r="G71" s="108"/>
      <c r="H71" s="108"/>
      <c r="I71" s="2"/>
      <c r="J71" s="157"/>
      <c r="K71" s="157"/>
      <c r="L71" s="157"/>
      <c r="M71" s="157"/>
      <c r="N71" s="157"/>
    </row>
    <row r="72" spans="1:14" s="31" customFormat="1">
      <c r="A72" s="77" t="s">
        <v>168</v>
      </c>
      <c r="B72" s="157"/>
      <c r="C72" s="108"/>
      <c r="D72" s="108"/>
      <c r="E72" s="108"/>
      <c r="F72" s="108"/>
      <c r="G72" s="108"/>
      <c r="H72" s="108"/>
      <c r="I72" s="2"/>
      <c r="J72" s="157"/>
      <c r="K72" s="157"/>
      <c r="L72" s="157"/>
      <c r="M72" s="157"/>
      <c r="N72" s="157"/>
    </row>
    <row r="73" spans="1:14" s="31" customFormat="1">
      <c r="A73" s="31" t="s">
        <v>169</v>
      </c>
      <c r="B73" s="157"/>
      <c r="C73" s="108"/>
      <c r="D73" s="108"/>
      <c r="E73" s="108"/>
      <c r="F73" s="108"/>
      <c r="G73" s="108"/>
      <c r="H73" s="108"/>
      <c r="I73" s="2"/>
      <c r="J73" s="157"/>
      <c r="K73" s="157"/>
      <c r="L73" s="157"/>
      <c r="M73" s="157"/>
      <c r="N73" s="157"/>
    </row>
    <row r="74" spans="1:14" s="31" customFormat="1">
      <c r="A74" s="77"/>
      <c r="B74" s="157"/>
      <c r="C74" s="108"/>
      <c r="D74" s="108"/>
      <c r="E74" s="108"/>
      <c r="F74" s="108"/>
      <c r="G74" s="108"/>
      <c r="H74" s="108"/>
      <c r="I74" s="2"/>
      <c r="J74" s="157"/>
      <c r="K74" s="157"/>
      <c r="L74" s="157"/>
      <c r="M74" s="157"/>
      <c r="N74" s="157"/>
    </row>
    <row r="75" spans="1:14" s="31" customFormat="1">
      <c r="A75" s="77"/>
      <c r="B75" s="157"/>
      <c r="C75" s="108"/>
      <c r="D75" s="108"/>
      <c r="E75" s="108"/>
      <c r="F75" s="108"/>
      <c r="G75" s="108"/>
      <c r="H75" s="108"/>
      <c r="I75" s="2"/>
      <c r="J75" s="157"/>
      <c r="K75" s="157"/>
      <c r="L75" s="157"/>
      <c r="M75" s="157"/>
      <c r="N75" s="157"/>
    </row>
    <row r="76" spans="1:14" s="31" customFormat="1">
      <c r="A76" s="77"/>
      <c r="B76" s="157"/>
      <c r="C76" s="108"/>
      <c r="D76" s="108"/>
      <c r="E76" s="108"/>
      <c r="F76" s="108"/>
      <c r="G76" s="108"/>
      <c r="H76" s="108"/>
      <c r="I76" s="2"/>
      <c r="J76" s="157"/>
      <c r="K76" s="157"/>
      <c r="L76" s="157"/>
      <c r="M76" s="157"/>
      <c r="N76" s="157"/>
    </row>
    <row r="77" spans="1:14" s="31" customFormat="1">
      <c r="A77" s="77"/>
      <c r="B77" s="157"/>
      <c r="C77" s="108"/>
      <c r="D77" s="108"/>
      <c r="E77" s="108"/>
      <c r="F77" s="108"/>
      <c r="G77" s="108"/>
      <c r="H77" s="108"/>
      <c r="I77" s="2"/>
      <c r="J77" s="157"/>
      <c r="K77" s="157"/>
      <c r="L77" s="157"/>
      <c r="M77" s="157"/>
      <c r="N77" s="157"/>
    </row>
    <row r="78" spans="1:14" s="31" customFormat="1">
      <c r="A78" s="77"/>
      <c r="B78" s="157"/>
      <c r="C78" s="108"/>
      <c r="D78" s="108"/>
      <c r="E78" s="108"/>
      <c r="F78" s="108"/>
      <c r="G78" s="108"/>
      <c r="H78" s="108"/>
      <c r="I78" s="2"/>
      <c r="J78" s="157"/>
      <c r="K78" s="157"/>
      <c r="L78" s="157"/>
      <c r="M78" s="157"/>
      <c r="N78" s="157"/>
    </row>
    <row r="79" spans="1:14" s="31" customFormat="1">
      <c r="A79" s="77"/>
      <c r="B79" s="157"/>
      <c r="C79" s="108"/>
      <c r="D79" s="108"/>
      <c r="E79" s="108"/>
      <c r="F79" s="108"/>
      <c r="G79" s="108"/>
      <c r="H79" s="108"/>
      <c r="I79" s="2"/>
      <c r="J79" s="157"/>
      <c r="K79" s="157"/>
      <c r="L79" s="157"/>
      <c r="M79" s="157"/>
      <c r="N79" s="157"/>
    </row>
    <row r="80" spans="1:14" s="31" customFormat="1">
      <c r="A80" s="77"/>
      <c r="B80" s="157"/>
      <c r="C80" s="108"/>
      <c r="D80" s="108"/>
      <c r="E80" s="108"/>
      <c r="F80" s="108"/>
      <c r="G80" s="108"/>
      <c r="H80" s="108"/>
      <c r="I80" s="2"/>
      <c r="J80" s="157"/>
      <c r="K80" s="157"/>
      <c r="L80" s="157"/>
      <c r="M80" s="157"/>
      <c r="N80" s="157"/>
    </row>
    <row r="81" spans="1:14" s="31" customFormat="1">
      <c r="A81" s="77"/>
      <c r="B81" s="157"/>
      <c r="C81" s="108"/>
      <c r="D81" s="108"/>
      <c r="E81" s="108"/>
      <c r="F81" s="108"/>
      <c r="G81" s="108"/>
      <c r="H81" s="108"/>
      <c r="I81" s="2"/>
      <c r="J81" s="157"/>
      <c r="K81" s="157"/>
      <c r="L81" s="157"/>
      <c r="M81" s="157"/>
      <c r="N81" s="157"/>
    </row>
    <row r="82" spans="1:14" s="31" customFormat="1">
      <c r="A82" s="77"/>
      <c r="B82" s="157"/>
      <c r="C82" s="108"/>
      <c r="D82" s="108"/>
      <c r="E82" s="108"/>
      <c r="F82" s="108"/>
      <c r="G82" s="108"/>
      <c r="H82" s="108"/>
      <c r="I82" s="2"/>
      <c r="J82" s="157"/>
      <c r="K82" s="157"/>
      <c r="L82" s="157"/>
      <c r="M82" s="157"/>
      <c r="N82" s="157"/>
    </row>
    <row r="83" spans="1:14" s="31" customFormat="1">
      <c r="A83" s="77"/>
      <c r="B83" s="157"/>
      <c r="C83" s="108"/>
      <c r="D83" s="108"/>
      <c r="E83" s="108"/>
      <c r="F83" s="108"/>
      <c r="G83" s="108"/>
      <c r="H83" s="108"/>
      <c r="I83" s="2"/>
      <c r="J83" s="157"/>
      <c r="K83" s="157"/>
      <c r="L83" s="157"/>
      <c r="M83" s="157"/>
      <c r="N83" s="157"/>
    </row>
    <row r="84" spans="1:14" s="31" customFormat="1">
      <c r="A84" s="77"/>
      <c r="B84" s="157"/>
      <c r="C84" s="108"/>
      <c r="D84" s="108"/>
      <c r="E84" s="108"/>
      <c r="F84" s="108"/>
      <c r="G84" s="108"/>
      <c r="H84" s="108"/>
      <c r="I84" s="2"/>
      <c r="J84" s="157"/>
      <c r="K84" s="157"/>
      <c r="L84" s="157"/>
      <c r="M84" s="157"/>
      <c r="N84" s="157"/>
    </row>
    <row r="85" spans="1:14" s="31" customFormat="1">
      <c r="A85" s="77"/>
      <c r="B85" s="157"/>
      <c r="C85" s="108"/>
      <c r="D85" s="108"/>
      <c r="E85" s="108"/>
      <c r="F85" s="108"/>
      <c r="G85" s="108"/>
      <c r="H85" s="108"/>
      <c r="I85" s="2"/>
      <c r="J85" s="157"/>
      <c r="K85" s="157"/>
      <c r="L85" s="157"/>
      <c r="M85" s="157"/>
      <c r="N85" s="157"/>
    </row>
    <row r="86" spans="1:14" s="31" customFormat="1">
      <c r="A86" s="77"/>
      <c r="B86" s="157"/>
      <c r="C86" s="108"/>
      <c r="D86" s="108"/>
      <c r="E86" s="108"/>
      <c r="F86" s="108"/>
      <c r="G86" s="108"/>
      <c r="H86" s="108"/>
      <c r="I86" s="2"/>
      <c r="J86" s="157"/>
      <c r="K86" s="157"/>
      <c r="L86" s="157"/>
      <c r="M86" s="157"/>
      <c r="N86" s="157"/>
    </row>
    <row r="87" spans="1:14" s="31" customFormat="1">
      <c r="A87" s="77"/>
      <c r="B87" s="157"/>
      <c r="C87" s="108"/>
      <c r="D87" s="108"/>
      <c r="E87" s="108"/>
      <c r="F87" s="108"/>
      <c r="G87" s="108"/>
      <c r="H87" s="108"/>
      <c r="I87" s="2"/>
      <c r="J87" s="157"/>
      <c r="K87" s="157"/>
      <c r="L87" s="157"/>
      <c r="M87" s="157"/>
      <c r="N87" s="157"/>
    </row>
    <row r="88" spans="1:14" s="31" customFormat="1">
      <c r="A88" s="77"/>
      <c r="B88" s="157"/>
      <c r="C88" s="108"/>
      <c r="D88" s="108"/>
      <c r="E88" s="108"/>
      <c r="F88" s="108"/>
      <c r="G88" s="108"/>
      <c r="H88" s="108"/>
      <c r="I88" s="2"/>
      <c r="J88" s="157"/>
      <c r="K88" s="157"/>
      <c r="L88" s="157"/>
      <c r="M88" s="157"/>
      <c r="N88" s="157"/>
    </row>
    <row r="89" spans="1:14" s="31" customFormat="1">
      <c r="A89" s="77"/>
      <c r="B89" s="157"/>
      <c r="C89" s="108"/>
      <c r="D89" s="108"/>
      <c r="E89" s="108"/>
      <c r="F89" s="108"/>
      <c r="G89" s="108"/>
      <c r="H89" s="108"/>
      <c r="I89" s="2"/>
      <c r="J89" s="157"/>
      <c r="K89" s="157"/>
      <c r="L89" s="157"/>
      <c r="M89" s="157"/>
      <c r="N89" s="157"/>
    </row>
    <row r="90" spans="1:14" s="31" customFormat="1">
      <c r="A90" s="77"/>
      <c r="B90" s="157"/>
      <c r="C90" s="108"/>
      <c r="D90" s="108"/>
      <c r="E90" s="108"/>
      <c r="F90" s="108"/>
      <c r="G90" s="108"/>
      <c r="H90" s="108"/>
      <c r="I90" s="2"/>
      <c r="J90" s="157"/>
      <c r="K90" s="157"/>
      <c r="L90" s="157"/>
      <c r="M90" s="157"/>
      <c r="N90" s="157"/>
    </row>
    <row r="91" spans="1:14" s="31" customFormat="1">
      <c r="A91" s="77"/>
      <c r="B91" s="157"/>
      <c r="C91" s="108"/>
      <c r="D91" s="108"/>
      <c r="E91" s="108"/>
      <c r="F91" s="108"/>
      <c r="G91" s="108"/>
      <c r="H91" s="108"/>
      <c r="I91" s="2"/>
      <c r="J91" s="157"/>
      <c r="K91" s="157"/>
      <c r="L91" s="157"/>
      <c r="M91" s="157"/>
      <c r="N91" s="157"/>
    </row>
    <row r="92" spans="1:14" s="31" customFormat="1">
      <c r="A92" s="77"/>
      <c r="B92" s="157"/>
      <c r="C92" s="108"/>
      <c r="D92" s="108"/>
      <c r="E92" s="108"/>
      <c r="F92" s="108"/>
      <c r="G92" s="108"/>
      <c r="H92" s="108"/>
      <c r="I92" s="2"/>
      <c r="J92" s="157"/>
      <c r="K92" s="157"/>
      <c r="L92" s="157"/>
      <c r="M92" s="157"/>
      <c r="N92" s="157"/>
    </row>
    <row r="93" spans="1:14" s="31" customFormat="1">
      <c r="A93" s="77"/>
      <c r="B93" s="157"/>
      <c r="C93" s="108"/>
      <c r="D93" s="108"/>
      <c r="E93" s="108"/>
      <c r="F93" s="108"/>
      <c r="G93" s="108"/>
      <c r="H93" s="108"/>
      <c r="I93" s="2"/>
      <c r="J93" s="157"/>
      <c r="K93" s="157"/>
      <c r="L93" s="157"/>
      <c r="M93" s="157"/>
      <c r="N93" s="157"/>
    </row>
    <row r="94" spans="1:14" s="31" customFormat="1">
      <c r="A94" s="77"/>
      <c r="B94" s="157"/>
      <c r="C94" s="108"/>
      <c r="D94" s="108"/>
      <c r="E94" s="108"/>
      <c r="F94" s="108"/>
      <c r="G94" s="108"/>
      <c r="H94" s="108"/>
      <c r="I94" s="2"/>
      <c r="J94" s="157"/>
      <c r="K94" s="157"/>
      <c r="L94" s="157"/>
      <c r="M94" s="157"/>
      <c r="N94" s="157"/>
    </row>
    <row r="95" spans="1:14" s="31" customFormat="1">
      <c r="A95" s="77"/>
      <c r="B95" s="157"/>
      <c r="C95" s="108"/>
      <c r="D95" s="108"/>
      <c r="E95" s="108"/>
      <c r="F95" s="108"/>
      <c r="G95" s="108"/>
      <c r="H95" s="108"/>
      <c r="I95" s="2"/>
      <c r="J95" s="157"/>
      <c r="K95" s="157"/>
      <c r="L95" s="157"/>
      <c r="M95" s="157"/>
      <c r="N95" s="157"/>
    </row>
    <row r="96" spans="1:14" s="31" customFormat="1">
      <c r="A96" s="77"/>
      <c r="B96" s="157"/>
      <c r="C96" s="108"/>
      <c r="D96" s="108"/>
      <c r="E96" s="108"/>
      <c r="F96" s="108"/>
      <c r="G96" s="108"/>
      <c r="H96" s="108"/>
      <c r="I96" s="2"/>
      <c r="J96" s="157"/>
      <c r="K96" s="157"/>
      <c r="L96" s="157"/>
      <c r="M96" s="157"/>
      <c r="N96" s="157"/>
    </row>
    <row r="97" spans="1:14" s="31" customFormat="1">
      <c r="A97" s="77"/>
      <c r="B97" s="157"/>
      <c r="C97" s="108"/>
      <c r="D97" s="108"/>
      <c r="E97" s="108"/>
      <c r="F97" s="108"/>
      <c r="G97" s="108"/>
      <c r="H97" s="108"/>
      <c r="I97" s="2"/>
      <c r="J97" s="157"/>
      <c r="K97" s="157"/>
      <c r="L97" s="157"/>
      <c r="M97" s="157"/>
      <c r="N97" s="157"/>
    </row>
    <row r="98" spans="1:14" s="31" customFormat="1">
      <c r="A98" s="77"/>
      <c r="B98" s="157"/>
      <c r="C98" s="108"/>
      <c r="D98" s="108"/>
      <c r="E98" s="108"/>
      <c r="F98" s="108"/>
      <c r="G98" s="108"/>
      <c r="H98" s="108"/>
      <c r="I98" s="2"/>
      <c r="J98" s="157"/>
      <c r="K98" s="157"/>
      <c r="L98" s="157"/>
      <c r="M98" s="157"/>
      <c r="N98" s="157"/>
    </row>
    <row r="99" spans="1:14" s="31" customFormat="1">
      <c r="A99" s="77"/>
      <c r="B99" s="157"/>
      <c r="C99" s="108"/>
      <c r="D99" s="108"/>
      <c r="E99" s="108"/>
      <c r="F99" s="108"/>
      <c r="G99" s="108"/>
      <c r="H99" s="108"/>
      <c r="I99" s="2"/>
      <c r="J99" s="157"/>
      <c r="K99" s="157"/>
      <c r="L99" s="157"/>
      <c r="M99" s="157"/>
      <c r="N99" s="157"/>
    </row>
    <row r="100" spans="1:14" s="31" customFormat="1">
      <c r="A100" s="77"/>
      <c r="B100" s="157"/>
      <c r="C100" s="108"/>
      <c r="D100" s="108"/>
      <c r="E100" s="108"/>
      <c r="F100" s="108"/>
      <c r="G100" s="108"/>
      <c r="H100" s="108"/>
      <c r="I100" s="2"/>
      <c r="J100" s="157"/>
      <c r="K100" s="157"/>
      <c r="L100" s="157"/>
      <c r="M100" s="157"/>
      <c r="N100" s="157"/>
    </row>
    <row r="101" spans="1:14" s="31" customFormat="1">
      <c r="A101" s="77"/>
      <c r="B101" s="157"/>
      <c r="C101" s="108"/>
      <c r="D101" s="108"/>
      <c r="E101" s="108"/>
      <c r="F101" s="108"/>
      <c r="G101" s="108"/>
      <c r="H101" s="108"/>
      <c r="I101" s="2"/>
      <c r="J101" s="157"/>
      <c r="K101" s="157"/>
      <c r="L101" s="157"/>
      <c r="M101" s="157"/>
      <c r="N101" s="157"/>
    </row>
    <row r="102" spans="1:14" s="31" customFormat="1">
      <c r="A102" s="77"/>
      <c r="B102" s="157"/>
      <c r="C102" s="108"/>
      <c r="D102" s="108"/>
      <c r="E102" s="108"/>
      <c r="F102" s="108"/>
      <c r="G102" s="108"/>
      <c r="H102" s="108"/>
      <c r="I102" s="2"/>
      <c r="J102" s="157"/>
      <c r="K102" s="157"/>
      <c r="L102" s="157"/>
      <c r="M102" s="157"/>
      <c r="N102" s="157"/>
    </row>
    <row r="103" spans="1:14" s="31" customFormat="1">
      <c r="A103" s="77"/>
      <c r="B103" s="157"/>
      <c r="C103" s="108"/>
      <c r="D103" s="108"/>
      <c r="E103" s="108"/>
      <c r="F103" s="108"/>
      <c r="G103" s="108"/>
      <c r="H103" s="108"/>
      <c r="I103" s="2"/>
      <c r="J103" s="157"/>
      <c r="K103" s="157"/>
      <c r="L103" s="157"/>
      <c r="M103" s="157"/>
      <c r="N103" s="157"/>
    </row>
    <row r="104" spans="1:14" s="31" customFormat="1">
      <c r="A104" s="77"/>
      <c r="B104" s="157"/>
      <c r="C104" s="108"/>
      <c r="D104" s="108"/>
      <c r="E104" s="108"/>
      <c r="F104" s="108"/>
      <c r="G104" s="108"/>
      <c r="H104" s="108"/>
      <c r="I104" s="2"/>
      <c r="J104" s="157"/>
      <c r="K104" s="157"/>
      <c r="L104" s="157"/>
      <c r="M104" s="157"/>
      <c r="N104" s="157"/>
    </row>
    <row r="105" spans="1:14" s="31" customFormat="1">
      <c r="A105" s="77"/>
      <c r="B105" s="157"/>
      <c r="C105" s="108"/>
      <c r="D105" s="108"/>
      <c r="E105" s="108"/>
      <c r="F105" s="108"/>
      <c r="G105" s="108"/>
      <c r="H105" s="108"/>
      <c r="I105" s="2"/>
      <c r="J105" s="157"/>
      <c r="K105" s="157"/>
      <c r="L105" s="157"/>
      <c r="M105" s="157"/>
      <c r="N105" s="157"/>
    </row>
    <row r="106" spans="1:14" s="31" customFormat="1">
      <c r="A106" s="77"/>
      <c r="B106" s="157"/>
      <c r="C106" s="108"/>
      <c r="D106" s="108"/>
      <c r="E106" s="108"/>
      <c r="F106" s="108"/>
      <c r="G106" s="108"/>
      <c r="H106" s="108"/>
      <c r="I106" s="2"/>
      <c r="J106" s="157"/>
      <c r="K106" s="157"/>
      <c r="L106" s="157"/>
      <c r="M106" s="157"/>
      <c r="N106" s="157"/>
    </row>
    <row r="107" spans="1:14" s="31" customFormat="1">
      <c r="A107" s="77"/>
      <c r="B107" s="157"/>
      <c r="C107" s="108"/>
      <c r="D107" s="108"/>
      <c r="E107" s="108"/>
      <c r="F107" s="108"/>
      <c r="G107" s="108"/>
      <c r="H107" s="108"/>
      <c r="I107" s="2"/>
      <c r="J107" s="157"/>
      <c r="K107" s="157"/>
      <c r="L107" s="157"/>
      <c r="M107" s="157"/>
      <c r="N107" s="157"/>
    </row>
    <row r="108" spans="1:14" s="31" customFormat="1">
      <c r="A108" s="77"/>
      <c r="B108" s="157"/>
      <c r="C108" s="108"/>
      <c r="D108" s="108"/>
      <c r="E108" s="108"/>
      <c r="F108" s="108"/>
      <c r="G108" s="108"/>
      <c r="H108" s="108"/>
      <c r="I108" s="2"/>
      <c r="J108" s="157"/>
      <c r="K108" s="157"/>
      <c r="L108" s="157"/>
      <c r="M108" s="157"/>
      <c r="N108" s="157"/>
    </row>
    <row r="109" spans="1:14" s="31" customFormat="1">
      <c r="A109" s="77"/>
      <c r="B109" s="157"/>
      <c r="C109" s="108"/>
      <c r="D109" s="108"/>
      <c r="E109" s="108"/>
      <c r="F109" s="108"/>
      <c r="G109" s="108"/>
      <c r="H109" s="108"/>
      <c r="I109" s="2"/>
      <c r="J109" s="157"/>
      <c r="K109" s="157"/>
      <c r="L109" s="157"/>
      <c r="M109" s="157"/>
      <c r="N109" s="157"/>
    </row>
    <row r="110" spans="1:14" s="31" customFormat="1">
      <c r="A110" s="77"/>
      <c r="B110" s="157"/>
      <c r="C110" s="108"/>
      <c r="D110" s="108"/>
      <c r="E110" s="108"/>
      <c r="F110" s="108"/>
      <c r="G110" s="108"/>
      <c r="H110" s="108"/>
      <c r="I110" s="2"/>
      <c r="J110" s="157"/>
      <c r="K110" s="157"/>
      <c r="L110" s="157"/>
      <c r="M110" s="157"/>
      <c r="N110" s="157"/>
    </row>
    <row r="111" spans="1:14" s="31" customFormat="1">
      <c r="A111" s="77"/>
      <c r="B111" s="157"/>
      <c r="C111" s="108"/>
      <c r="D111" s="108"/>
      <c r="E111" s="108"/>
      <c r="F111" s="108"/>
      <c r="G111" s="108"/>
      <c r="H111" s="108"/>
      <c r="I111" s="2"/>
      <c r="J111" s="157"/>
      <c r="K111" s="157"/>
      <c r="L111" s="157"/>
      <c r="M111" s="157"/>
      <c r="N111" s="157"/>
    </row>
    <row r="112" spans="1:14" s="31" customFormat="1">
      <c r="A112" s="77"/>
      <c r="B112" s="157"/>
      <c r="C112" s="108"/>
      <c r="D112" s="108"/>
      <c r="E112" s="108"/>
      <c r="F112" s="108"/>
      <c r="G112" s="108"/>
      <c r="H112" s="108"/>
      <c r="I112" s="2"/>
      <c r="J112" s="157"/>
      <c r="K112" s="157"/>
      <c r="L112" s="157"/>
      <c r="M112" s="157"/>
      <c r="N112" s="157"/>
    </row>
    <row r="113" spans="1:14" s="31" customFormat="1">
      <c r="A113" s="77"/>
      <c r="B113" s="157"/>
      <c r="C113" s="108"/>
      <c r="D113" s="108"/>
      <c r="E113" s="108"/>
      <c r="F113" s="108"/>
      <c r="G113" s="108"/>
      <c r="H113" s="108"/>
      <c r="I113" s="2"/>
      <c r="J113" s="157"/>
      <c r="K113" s="157"/>
      <c r="L113" s="157"/>
      <c r="M113" s="157"/>
      <c r="N113" s="157"/>
    </row>
    <row r="114" spans="1:14" s="31" customFormat="1">
      <c r="A114" s="77"/>
      <c r="B114" s="157"/>
      <c r="C114" s="108"/>
      <c r="D114" s="108"/>
      <c r="E114" s="108"/>
      <c r="F114" s="108"/>
      <c r="G114" s="108"/>
      <c r="H114" s="108"/>
      <c r="I114" s="2"/>
      <c r="J114" s="157"/>
      <c r="K114" s="157"/>
      <c r="L114" s="157"/>
      <c r="M114" s="157"/>
      <c r="N114" s="157"/>
    </row>
    <row r="115" spans="1:14" s="31" customFormat="1">
      <c r="A115" s="77"/>
      <c r="B115" s="157"/>
      <c r="C115" s="108"/>
      <c r="D115" s="108"/>
      <c r="E115" s="108"/>
      <c r="F115" s="108"/>
      <c r="G115" s="108"/>
      <c r="H115" s="108"/>
      <c r="I115" s="2"/>
      <c r="J115" s="157"/>
      <c r="K115" s="157"/>
      <c r="L115" s="157"/>
      <c r="M115" s="157"/>
      <c r="N115" s="157"/>
    </row>
    <row r="116" spans="1:14" s="31" customFormat="1">
      <c r="A116" s="77"/>
      <c r="B116" s="157"/>
      <c r="C116" s="108"/>
      <c r="D116" s="108"/>
      <c r="E116" s="108"/>
      <c r="F116" s="108"/>
      <c r="G116" s="108"/>
      <c r="H116" s="108"/>
      <c r="I116" s="2"/>
      <c r="J116" s="157"/>
      <c r="K116" s="157"/>
      <c r="L116" s="157"/>
      <c r="M116" s="157"/>
      <c r="N116" s="157"/>
    </row>
    <row r="117" spans="1:14" s="31" customFormat="1">
      <c r="A117" s="77"/>
      <c r="B117" s="157"/>
      <c r="C117" s="108"/>
      <c r="D117" s="108"/>
      <c r="E117" s="108"/>
      <c r="F117" s="108"/>
      <c r="G117" s="108"/>
      <c r="H117" s="108"/>
      <c r="I117" s="2"/>
      <c r="J117" s="157"/>
      <c r="K117" s="157"/>
      <c r="L117" s="157"/>
      <c r="M117" s="157"/>
      <c r="N117" s="157"/>
    </row>
    <row r="118" spans="1:14" s="31" customFormat="1">
      <c r="A118" s="77"/>
      <c r="B118" s="157"/>
      <c r="C118" s="108"/>
      <c r="D118" s="108"/>
      <c r="E118" s="108"/>
      <c r="F118" s="108"/>
      <c r="G118" s="108"/>
      <c r="H118" s="108"/>
      <c r="I118" s="2"/>
      <c r="J118" s="157"/>
      <c r="K118" s="157"/>
      <c r="L118" s="157"/>
      <c r="M118" s="157"/>
      <c r="N118" s="157"/>
    </row>
    <row r="119" spans="1:14" s="31" customFormat="1">
      <c r="A119" s="77"/>
      <c r="B119" s="157"/>
      <c r="C119" s="108"/>
      <c r="D119" s="108"/>
      <c r="E119" s="108"/>
      <c r="F119" s="108"/>
      <c r="G119" s="108"/>
      <c r="H119" s="108"/>
      <c r="I119" s="2"/>
      <c r="J119" s="157"/>
      <c r="K119" s="157"/>
      <c r="L119" s="157"/>
      <c r="M119" s="157"/>
      <c r="N119" s="157"/>
    </row>
    <row r="120" spans="1:14" s="31" customFormat="1">
      <c r="A120" s="77"/>
      <c r="B120" s="157"/>
      <c r="C120" s="108"/>
      <c r="D120" s="108"/>
      <c r="E120" s="108"/>
      <c r="F120" s="108"/>
      <c r="G120" s="108"/>
      <c r="H120" s="108"/>
      <c r="I120" s="2"/>
      <c r="J120" s="157"/>
      <c r="K120" s="157"/>
      <c r="L120" s="157"/>
      <c r="M120" s="157"/>
      <c r="N120" s="157"/>
    </row>
    <row r="121" spans="1:14" s="31" customFormat="1">
      <c r="A121" s="77"/>
      <c r="B121" s="157"/>
      <c r="C121" s="108"/>
      <c r="D121" s="108"/>
      <c r="E121" s="108"/>
      <c r="F121" s="108"/>
      <c r="G121" s="108"/>
      <c r="H121" s="108"/>
      <c r="I121" s="2"/>
      <c r="J121" s="157"/>
      <c r="K121" s="157"/>
      <c r="L121" s="157"/>
      <c r="M121" s="157"/>
      <c r="N121" s="157"/>
    </row>
    <row r="122" spans="1:14" s="31" customFormat="1">
      <c r="A122" s="77"/>
      <c r="B122" s="157"/>
      <c r="C122" s="108"/>
      <c r="D122" s="108"/>
      <c r="E122" s="108"/>
      <c r="F122" s="108"/>
      <c r="G122" s="108"/>
      <c r="H122" s="108"/>
      <c r="I122" s="2"/>
      <c r="J122" s="157"/>
      <c r="K122" s="157"/>
      <c r="L122" s="157"/>
      <c r="M122" s="157"/>
      <c r="N122" s="157"/>
    </row>
    <row r="123" spans="1:14" s="31" customFormat="1">
      <c r="A123" s="77"/>
      <c r="B123" s="157"/>
      <c r="C123" s="108"/>
      <c r="D123" s="108"/>
      <c r="E123" s="108"/>
      <c r="F123" s="108"/>
      <c r="G123" s="108"/>
      <c r="H123" s="108"/>
      <c r="I123" s="2"/>
      <c r="J123" s="157"/>
      <c r="K123" s="157"/>
      <c r="L123" s="157"/>
      <c r="M123" s="157"/>
      <c r="N123" s="157"/>
    </row>
    <row r="124" spans="1:14" s="31" customFormat="1">
      <c r="A124" s="77"/>
      <c r="B124" s="157"/>
      <c r="C124" s="108"/>
      <c r="D124" s="108"/>
      <c r="E124" s="108"/>
      <c r="F124" s="108"/>
      <c r="G124" s="108"/>
      <c r="H124" s="108"/>
      <c r="I124" s="2"/>
      <c r="J124" s="157"/>
      <c r="K124" s="157"/>
      <c r="L124" s="157"/>
      <c r="M124" s="157"/>
      <c r="N124" s="157"/>
    </row>
    <row r="125" spans="1:14" s="31" customFormat="1">
      <c r="A125" s="77"/>
      <c r="B125" s="157"/>
      <c r="C125" s="108"/>
      <c r="D125" s="108"/>
      <c r="E125" s="108"/>
      <c r="F125" s="108"/>
      <c r="G125" s="108"/>
      <c r="H125" s="108"/>
      <c r="I125" s="2"/>
      <c r="J125" s="157"/>
      <c r="K125" s="157"/>
      <c r="L125" s="157"/>
      <c r="M125" s="157"/>
      <c r="N125" s="157"/>
    </row>
    <row r="126" spans="1:14" s="31" customFormat="1">
      <c r="A126" s="77"/>
      <c r="B126" s="157"/>
      <c r="C126" s="108"/>
      <c r="D126" s="108"/>
      <c r="E126" s="108"/>
      <c r="F126" s="108"/>
      <c r="G126" s="108"/>
      <c r="H126" s="108"/>
      <c r="I126" s="2"/>
      <c r="J126" s="157"/>
      <c r="K126" s="157"/>
      <c r="L126" s="157"/>
      <c r="M126" s="157"/>
      <c r="N126" s="157"/>
    </row>
    <row r="127" spans="1:14" s="31" customFormat="1">
      <c r="A127" s="77"/>
      <c r="B127" s="157"/>
      <c r="C127" s="108"/>
      <c r="D127" s="108"/>
      <c r="E127" s="108"/>
      <c r="F127" s="108"/>
      <c r="G127" s="108"/>
      <c r="H127" s="108"/>
      <c r="I127" s="2"/>
      <c r="J127" s="157"/>
      <c r="K127" s="157"/>
      <c r="L127" s="157"/>
      <c r="M127" s="157"/>
      <c r="N127" s="157"/>
    </row>
    <row r="128" spans="1:14" s="31" customFormat="1">
      <c r="A128" s="77"/>
      <c r="B128" s="157"/>
      <c r="C128" s="108"/>
      <c r="D128" s="108"/>
      <c r="E128" s="108"/>
      <c r="F128" s="108"/>
      <c r="G128" s="108"/>
      <c r="H128" s="108"/>
      <c r="I128" s="2"/>
      <c r="J128" s="157"/>
      <c r="K128" s="157"/>
      <c r="L128" s="157"/>
      <c r="M128" s="157"/>
      <c r="N128" s="157"/>
    </row>
    <row r="129" spans="1:14" s="31" customFormat="1">
      <c r="A129" s="77"/>
      <c r="B129" s="157"/>
      <c r="C129" s="108"/>
      <c r="D129" s="108"/>
      <c r="E129" s="108"/>
      <c r="F129" s="108"/>
      <c r="G129" s="108"/>
      <c r="H129" s="108"/>
      <c r="I129" s="2"/>
      <c r="J129" s="157"/>
      <c r="K129" s="157"/>
      <c r="L129" s="157"/>
      <c r="M129" s="157"/>
      <c r="N129" s="157"/>
    </row>
    <row r="130" spans="1:14" s="31" customFormat="1">
      <c r="A130" s="77"/>
      <c r="B130" s="157"/>
      <c r="C130" s="108"/>
      <c r="D130" s="108"/>
      <c r="E130" s="108"/>
      <c r="F130" s="108"/>
      <c r="G130" s="108"/>
      <c r="H130" s="108"/>
      <c r="I130" s="2"/>
      <c r="J130" s="157"/>
      <c r="K130" s="157"/>
      <c r="L130" s="157"/>
      <c r="M130" s="157"/>
      <c r="N130" s="157"/>
    </row>
    <row r="131" spans="1:14" s="31" customFormat="1">
      <c r="A131" s="77"/>
      <c r="B131" s="157"/>
      <c r="C131" s="108"/>
      <c r="D131" s="108"/>
      <c r="E131" s="108"/>
      <c r="F131" s="108"/>
      <c r="G131" s="108"/>
      <c r="H131" s="108"/>
      <c r="I131" s="2"/>
      <c r="J131" s="157"/>
      <c r="K131" s="157"/>
      <c r="L131" s="157"/>
      <c r="M131" s="157"/>
      <c r="N131" s="157"/>
    </row>
    <row r="132" spans="1:14" s="31" customFormat="1">
      <c r="A132" s="77"/>
      <c r="B132" s="157"/>
      <c r="C132" s="108"/>
      <c r="D132" s="108"/>
      <c r="E132" s="108"/>
      <c r="F132" s="108"/>
      <c r="G132" s="108"/>
      <c r="H132" s="108"/>
      <c r="I132" s="2"/>
      <c r="J132" s="157"/>
      <c r="K132" s="157"/>
      <c r="L132" s="157"/>
      <c r="M132" s="157"/>
      <c r="N132" s="157"/>
    </row>
    <row r="133" spans="1:14" s="31" customFormat="1">
      <c r="A133" s="77"/>
      <c r="B133" s="157"/>
      <c r="C133" s="108"/>
      <c r="D133" s="108"/>
      <c r="E133" s="108"/>
      <c r="F133" s="108"/>
      <c r="G133" s="108"/>
      <c r="H133" s="108"/>
      <c r="I133" s="2"/>
      <c r="J133" s="157"/>
      <c r="K133" s="157"/>
      <c r="L133" s="157"/>
      <c r="M133" s="157"/>
      <c r="N133" s="157"/>
    </row>
    <row r="134" spans="1:14" s="31" customFormat="1">
      <c r="A134" s="77"/>
      <c r="B134" s="157"/>
      <c r="C134" s="108"/>
      <c r="D134" s="108"/>
      <c r="E134" s="108"/>
      <c r="F134" s="108"/>
      <c r="G134" s="108"/>
      <c r="H134" s="108"/>
      <c r="I134" s="2"/>
      <c r="J134" s="157"/>
      <c r="K134" s="157"/>
      <c r="L134" s="157"/>
      <c r="M134" s="157"/>
      <c r="N134" s="157"/>
    </row>
    <row r="135" spans="1:14" s="31" customFormat="1">
      <c r="A135" s="77"/>
      <c r="B135" s="157"/>
      <c r="C135" s="108"/>
      <c r="D135" s="108"/>
      <c r="E135" s="108"/>
      <c r="F135" s="108"/>
      <c r="G135" s="108"/>
      <c r="H135" s="108"/>
      <c r="I135" s="2"/>
      <c r="J135" s="157"/>
      <c r="K135" s="157"/>
      <c r="L135" s="157"/>
      <c r="M135" s="157"/>
      <c r="N135" s="157"/>
    </row>
    <row r="136" spans="1:14" s="31" customFormat="1">
      <c r="A136" s="77"/>
      <c r="B136" s="157"/>
      <c r="C136" s="108"/>
      <c r="D136" s="108"/>
      <c r="E136" s="108"/>
      <c r="F136" s="108"/>
      <c r="G136" s="108"/>
      <c r="H136" s="108"/>
      <c r="I136" s="2"/>
      <c r="J136" s="157"/>
      <c r="K136" s="157"/>
      <c r="L136" s="157"/>
      <c r="M136" s="157"/>
      <c r="N136" s="157"/>
    </row>
    <row r="137" spans="1:14" s="31" customFormat="1">
      <c r="A137" s="77"/>
      <c r="B137" s="157"/>
      <c r="C137" s="108"/>
      <c r="D137" s="108"/>
      <c r="E137" s="108"/>
      <c r="F137" s="108"/>
      <c r="G137" s="108"/>
      <c r="H137" s="108"/>
      <c r="I137" s="2"/>
      <c r="J137" s="157"/>
      <c r="K137" s="157"/>
      <c r="L137" s="157"/>
      <c r="M137" s="157"/>
      <c r="N137" s="157"/>
    </row>
    <row r="138" spans="1:14" s="31" customFormat="1">
      <c r="A138" s="77"/>
      <c r="B138" s="157"/>
      <c r="C138" s="108"/>
      <c r="D138" s="108"/>
      <c r="E138" s="108"/>
      <c r="F138" s="108"/>
      <c r="G138" s="108"/>
      <c r="H138" s="108"/>
      <c r="I138" s="2"/>
      <c r="J138" s="157"/>
      <c r="K138" s="157"/>
      <c r="L138" s="157"/>
      <c r="M138" s="157"/>
      <c r="N138" s="157"/>
    </row>
    <row r="139" spans="1:14" s="31" customFormat="1">
      <c r="A139" s="77"/>
      <c r="B139" s="157"/>
      <c r="C139" s="108"/>
      <c r="D139" s="108"/>
      <c r="E139" s="108"/>
      <c r="F139" s="108"/>
      <c r="G139" s="108"/>
      <c r="H139" s="108"/>
      <c r="I139" s="2"/>
      <c r="J139" s="157"/>
      <c r="K139" s="157"/>
      <c r="L139" s="157"/>
      <c r="M139" s="157"/>
      <c r="N139" s="157"/>
    </row>
    <row r="140" spans="1:14" s="31" customFormat="1">
      <c r="A140" s="77"/>
      <c r="B140" s="157"/>
      <c r="C140" s="108"/>
      <c r="D140" s="108"/>
      <c r="E140" s="108"/>
      <c r="F140" s="108"/>
      <c r="G140" s="108"/>
      <c r="H140" s="108"/>
      <c r="I140" s="2"/>
      <c r="J140" s="157"/>
      <c r="K140" s="157"/>
      <c r="L140" s="157"/>
      <c r="M140" s="157"/>
      <c r="N140" s="157"/>
    </row>
    <row r="141" spans="1:14" s="31" customFormat="1">
      <c r="A141" s="77"/>
      <c r="B141" s="157"/>
      <c r="C141" s="108"/>
      <c r="D141" s="108"/>
      <c r="E141" s="108"/>
      <c r="F141" s="108"/>
      <c r="G141" s="108"/>
      <c r="H141" s="108"/>
      <c r="I141" s="2"/>
      <c r="J141" s="157"/>
      <c r="K141" s="157"/>
      <c r="L141" s="157"/>
      <c r="M141" s="157"/>
      <c r="N141" s="157"/>
    </row>
    <row r="142" spans="1:14" s="31" customFormat="1">
      <c r="A142" s="77"/>
      <c r="B142" s="157"/>
      <c r="C142" s="108"/>
      <c r="D142" s="108"/>
      <c r="E142" s="108"/>
      <c r="F142" s="108"/>
      <c r="G142" s="108"/>
      <c r="H142" s="108"/>
      <c r="I142" s="2"/>
      <c r="J142" s="157"/>
      <c r="K142" s="157"/>
      <c r="L142" s="157"/>
      <c r="M142" s="157"/>
      <c r="N142" s="157"/>
    </row>
    <row r="143" spans="1:14" s="31" customFormat="1">
      <c r="A143" s="77"/>
      <c r="B143" s="157"/>
      <c r="C143" s="108"/>
      <c r="D143" s="108"/>
      <c r="E143" s="108"/>
      <c r="F143" s="108"/>
      <c r="G143" s="108"/>
      <c r="H143" s="108"/>
      <c r="I143" s="2"/>
      <c r="J143" s="157"/>
      <c r="K143" s="157"/>
      <c r="L143" s="157"/>
      <c r="M143" s="157"/>
      <c r="N143" s="157"/>
    </row>
    <row r="144" spans="1:14" s="31" customFormat="1">
      <c r="A144" s="77"/>
      <c r="B144" s="157"/>
      <c r="C144" s="108"/>
      <c r="D144" s="108"/>
      <c r="E144" s="108"/>
      <c r="F144" s="108"/>
      <c r="G144" s="108"/>
      <c r="H144" s="108"/>
      <c r="I144" s="2"/>
      <c r="J144" s="157"/>
      <c r="K144" s="157"/>
      <c r="L144" s="157"/>
      <c r="M144" s="157"/>
      <c r="N144" s="157"/>
    </row>
    <row r="145" spans="1:14" s="31" customFormat="1">
      <c r="A145" s="77"/>
      <c r="B145" s="157"/>
      <c r="C145" s="108"/>
      <c r="D145" s="108"/>
      <c r="E145" s="108"/>
      <c r="F145" s="108"/>
      <c r="G145" s="108"/>
      <c r="H145" s="108"/>
      <c r="I145" s="2"/>
      <c r="J145" s="157"/>
      <c r="K145" s="157"/>
      <c r="L145" s="157"/>
      <c r="M145" s="157"/>
      <c r="N145" s="157"/>
    </row>
    <row r="146" spans="1:14" s="31" customFormat="1">
      <c r="A146" s="77"/>
      <c r="B146" s="157"/>
      <c r="C146" s="108"/>
      <c r="D146" s="108"/>
      <c r="E146" s="108"/>
      <c r="F146" s="108"/>
      <c r="G146" s="108"/>
      <c r="H146" s="108"/>
      <c r="I146" s="2"/>
      <c r="J146" s="157"/>
      <c r="K146" s="157"/>
      <c r="L146" s="157"/>
      <c r="M146" s="157"/>
      <c r="N146" s="157"/>
    </row>
    <row r="147" spans="1:14" s="31" customFormat="1">
      <c r="A147" s="77"/>
      <c r="B147" s="157"/>
      <c r="C147" s="108"/>
      <c r="D147" s="108"/>
      <c r="E147" s="108"/>
      <c r="F147" s="108"/>
      <c r="G147" s="108"/>
      <c r="H147" s="108"/>
      <c r="I147" s="2"/>
      <c r="J147" s="157"/>
      <c r="K147" s="157"/>
      <c r="L147" s="157"/>
      <c r="M147" s="157"/>
      <c r="N147" s="157"/>
    </row>
    <row r="148" spans="1:14" s="31" customFormat="1">
      <c r="A148" s="77"/>
      <c r="B148" s="157"/>
      <c r="C148" s="108"/>
      <c r="D148" s="108"/>
      <c r="E148" s="108"/>
      <c r="F148" s="108"/>
      <c r="G148" s="108"/>
      <c r="H148" s="108"/>
      <c r="I148" s="2"/>
      <c r="J148" s="157"/>
      <c r="K148" s="157"/>
      <c r="L148" s="157"/>
      <c r="M148" s="157"/>
      <c r="N148" s="157"/>
    </row>
    <row r="149" spans="1:14" s="31" customFormat="1">
      <c r="A149" s="77"/>
      <c r="B149" s="157"/>
      <c r="C149" s="108"/>
      <c r="D149" s="108"/>
      <c r="E149" s="108"/>
      <c r="F149" s="108"/>
      <c r="G149" s="108"/>
      <c r="H149" s="108"/>
      <c r="I149" s="2"/>
      <c r="J149" s="157"/>
      <c r="K149" s="157"/>
      <c r="L149" s="157"/>
      <c r="M149" s="157"/>
      <c r="N149" s="157"/>
    </row>
    <row r="150" spans="1:14" s="31" customFormat="1">
      <c r="A150" s="77"/>
      <c r="B150" s="157"/>
      <c r="C150" s="108"/>
      <c r="D150" s="108"/>
      <c r="E150" s="108"/>
      <c r="F150" s="108"/>
      <c r="G150" s="108"/>
      <c r="H150" s="108"/>
      <c r="I150" s="2"/>
      <c r="J150" s="157"/>
      <c r="K150" s="157"/>
      <c r="L150" s="157"/>
      <c r="M150" s="157"/>
      <c r="N150" s="157"/>
    </row>
    <row r="151" spans="1:14" s="31" customFormat="1">
      <c r="A151" s="77"/>
      <c r="B151" s="157"/>
      <c r="C151" s="108"/>
      <c r="D151" s="108"/>
      <c r="E151" s="108"/>
      <c r="F151" s="108"/>
      <c r="G151" s="108"/>
      <c r="H151" s="108"/>
      <c r="I151" s="2"/>
      <c r="J151" s="157"/>
      <c r="K151" s="157"/>
      <c r="L151" s="157"/>
      <c r="M151" s="157"/>
      <c r="N151" s="157"/>
    </row>
    <row r="152" spans="1:14" s="31" customFormat="1">
      <c r="A152" s="77"/>
      <c r="B152" s="157"/>
      <c r="C152" s="108"/>
      <c r="D152" s="108"/>
      <c r="E152" s="108"/>
      <c r="F152" s="108"/>
      <c r="G152" s="108"/>
      <c r="H152" s="108"/>
      <c r="I152" s="2"/>
      <c r="J152" s="157"/>
      <c r="K152" s="157"/>
      <c r="L152" s="157"/>
      <c r="M152" s="157"/>
      <c r="N152" s="157"/>
    </row>
    <row r="153" spans="1:14" s="31" customFormat="1">
      <c r="A153" s="77"/>
      <c r="B153" s="157"/>
      <c r="C153" s="108"/>
      <c r="D153" s="108"/>
      <c r="E153" s="108"/>
      <c r="F153" s="108"/>
      <c r="G153" s="108"/>
      <c r="H153" s="108"/>
      <c r="I153" s="2"/>
      <c r="J153" s="157"/>
      <c r="K153" s="157"/>
      <c r="L153" s="157"/>
      <c r="M153" s="157"/>
      <c r="N153" s="157"/>
    </row>
    <row r="154" spans="1:14" s="31" customFormat="1">
      <c r="A154" s="77"/>
      <c r="B154" s="157"/>
      <c r="C154" s="108"/>
      <c r="D154" s="108"/>
      <c r="E154" s="108"/>
      <c r="F154" s="108"/>
      <c r="G154" s="108"/>
      <c r="H154" s="108"/>
      <c r="I154" s="2"/>
      <c r="J154" s="157"/>
      <c r="K154" s="157"/>
      <c r="L154" s="157"/>
      <c r="M154" s="157"/>
      <c r="N154" s="157"/>
    </row>
    <row r="155" spans="1:14" s="31" customFormat="1">
      <c r="A155" s="77"/>
      <c r="B155" s="157"/>
      <c r="C155" s="108"/>
      <c r="D155" s="108"/>
      <c r="E155" s="108"/>
      <c r="F155" s="108"/>
      <c r="G155" s="108"/>
      <c r="H155" s="108"/>
      <c r="I155" s="2"/>
      <c r="J155" s="157"/>
      <c r="K155" s="157"/>
      <c r="L155" s="157"/>
      <c r="M155" s="157"/>
      <c r="N155" s="157"/>
    </row>
    <row r="156" spans="1:14" s="31" customFormat="1">
      <c r="A156" s="77"/>
      <c r="B156" s="157"/>
      <c r="C156" s="108"/>
      <c r="D156" s="108"/>
      <c r="E156" s="108"/>
      <c r="F156" s="108"/>
      <c r="G156" s="108"/>
      <c r="H156" s="108"/>
      <c r="I156" s="2"/>
      <c r="J156" s="157"/>
      <c r="K156" s="157"/>
      <c r="L156" s="157"/>
      <c r="M156" s="157"/>
      <c r="N156" s="157"/>
    </row>
    <row r="157" spans="1:14" s="31" customFormat="1">
      <c r="A157" s="77"/>
      <c r="B157" s="157"/>
      <c r="C157" s="108"/>
      <c r="D157" s="108"/>
      <c r="E157" s="108"/>
      <c r="F157" s="108"/>
      <c r="G157" s="108"/>
      <c r="H157" s="108"/>
      <c r="I157" s="2"/>
      <c r="J157" s="157"/>
      <c r="K157" s="157"/>
      <c r="L157" s="157"/>
      <c r="M157" s="157"/>
      <c r="N157" s="157"/>
    </row>
    <row r="158" spans="1:14" s="31" customFormat="1">
      <c r="A158" s="77"/>
      <c r="B158" s="157"/>
      <c r="C158" s="108"/>
      <c r="D158" s="108"/>
      <c r="E158" s="108"/>
      <c r="F158" s="108"/>
      <c r="G158" s="108"/>
      <c r="H158" s="108"/>
      <c r="I158" s="2"/>
      <c r="J158" s="157"/>
      <c r="K158" s="157"/>
      <c r="L158" s="157"/>
      <c r="M158" s="157"/>
      <c r="N158" s="157"/>
    </row>
    <row r="159" spans="1:14" s="31" customFormat="1">
      <c r="A159" s="77"/>
      <c r="B159" s="157"/>
      <c r="C159" s="108"/>
      <c r="D159" s="108"/>
      <c r="E159" s="108"/>
      <c r="F159" s="108"/>
      <c r="G159" s="108"/>
      <c r="H159" s="108"/>
      <c r="I159" s="2"/>
      <c r="J159" s="157"/>
      <c r="K159" s="157"/>
      <c r="L159" s="157"/>
      <c r="M159" s="157"/>
      <c r="N159" s="157"/>
    </row>
    <row r="160" spans="1:14" s="31" customFormat="1">
      <c r="A160" s="77"/>
      <c r="B160" s="157"/>
      <c r="C160" s="108"/>
      <c r="D160" s="108"/>
      <c r="E160" s="108"/>
      <c r="F160" s="108"/>
      <c r="G160" s="108"/>
      <c r="H160" s="108"/>
      <c r="I160" s="2"/>
      <c r="J160" s="157"/>
      <c r="K160" s="157"/>
      <c r="L160" s="157"/>
      <c r="M160" s="157"/>
      <c r="N160" s="157"/>
    </row>
    <row r="161" spans="1:14" s="31" customFormat="1">
      <c r="A161" s="77"/>
      <c r="B161" s="157"/>
      <c r="C161" s="108"/>
      <c r="D161" s="108"/>
      <c r="E161" s="108"/>
      <c r="F161" s="108"/>
      <c r="G161" s="108"/>
      <c r="H161" s="108"/>
      <c r="I161" s="2"/>
      <c r="J161" s="157"/>
      <c r="K161" s="157"/>
      <c r="L161" s="157"/>
      <c r="M161" s="157"/>
      <c r="N161" s="157"/>
    </row>
    <row r="162" spans="1:14" s="31" customFormat="1">
      <c r="A162" s="77"/>
      <c r="B162" s="157"/>
      <c r="C162" s="108"/>
      <c r="D162" s="108"/>
      <c r="E162" s="108"/>
      <c r="F162" s="108"/>
      <c r="G162" s="108"/>
      <c r="H162" s="108"/>
      <c r="I162" s="2"/>
      <c r="J162" s="157"/>
      <c r="K162" s="157"/>
      <c r="L162" s="157"/>
      <c r="M162" s="157"/>
      <c r="N162" s="157"/>
    </row>
    <row r="163" spans="1:14" s="31" customFormat="1">
      <c r="A163" s="77"/>
      <c r="B163" s="157"/>
      <c r="C163" s="108"/>
      <c r="D163" s="108"/>
      <c r="E163" s="108"/>
      <c r="F163" s="108"/>
      <c r="G163" s="108"/>
      <c r="H163" s="108"/>
      <c r="I163" s="2"/>
      <c r="J163" s="157"/>
      <c r="K163" s="157"/>
      <c r="L163" s="157"/>
      <c r="M163" s="157"/>
      <c r="N163" s="157"/>
    </row>
    <row r="164" spans="1:14" s="31" customFormat="1">
      <c r="A164" s="77"/>
      <c r="B164" s="157"/>
      <c r="C164" s="108"/>
      <c r="D164" s="108"/>
      <c r="E164" s="108"/>
      <c r="F164" s="108"/>
      <c r="G164" s="108"/>
      <c r="H164" s="108"/>
      <c r="I164" s="2"/>
      <c r="J164" s="157"/>
      <c r="K164" s="157"/>
      <c r="L164" s="157"/>
      <c r="M164" s="157"/>
      <c r="N164" s="157"/>
    </row>
    <row r="165" spans="1:14" s="31" customFormat="1">
      <c r="A165" s="77"/>
      <c r="B165" s="157"/>
      <c r="C165" s="108"/>
      <c r="D165" s="108"/>
      <c r="E165" s="108"/>
      <c r="F165" s="108"/>
      <c r="G165" s="108"/>
      <c r="H165" s="108"/>
      <c r="I165" s="2"/>
      <c r="J165" s="157"/>
      <c r="K165" s="157"/>
      <c r="L165" s="157"/>
      <c r="M165" s="157"/>
      <c r="N165" s="157"/>
    </row>
    <row r="166" spans="1:14" s="31" customFormat="1">
      <c r="A166" s="77"/>
      <c r="B166" s="157"/>
      <c r="C166" s="108"/>
      <c r="D166" s="108"/>
      <c r="E166" s="108"/>
      <c r="F166" s="108"/>
      <c r="G166" s="108"/>
      <c r="H166" s="108"/>
      <c r="I166" s="2"/>
      <c r="J166" s="157"/>
      <c r="K166" s="157"/>
      <c r="L166" s="157"/>
      <c r="M166" s="157"/>
      <c r="N166" s="157"/>
    </row>
    <row r="167" spans="1:14" s="31" customFormat="1">
      <c r="A167" s="77"/>
      <c r="B167" s="157"/>
      <c r="C167" s="108"/>
      <c r="D167" s="108"/>
      <c r="E167" s="108"/>
      <c r="F167" s="108"/>
      <c r="G167" s="108"/>
      <c r="H167" s="108"/>
      <c r="I167" s="2"/>
      <c r="J167" s="157"/>
      <c r="K167" s="157"/>
      <c r="L167" s="157"/>
      <c r="M167" s="157"/>
      <c r="N167" s="157"/>
    </row>
    <row r="168" spans="1:14" s="31" customFormat="1">
      <c r="A168" s="77"/>
      <c r="B168" s="157"/>
      <c r="C168" s="108"/>
      <c r="D168" s="108"/>
      <c r="E168" s="108"/>
      <c r="F168" s="108"/>
      <c r="G168" s="108"/>
      <c r="H168" s="108"/>
      <c r="I168" s="2"/>
      <c r="J168" s="157"/>
      <c r="K168" s="157"/>
      <c r="L168" s="157"/>
      <c r="M168" s="157"/>
      <c r="N168" s="157"/>
    </row>
    <row r="169" spans="1:14" s="31" customFormat="1">
      <c r="A169" s="77"/>
      <c r="B169" s="157"/>
      <c r="C169" s="108"/>
      <c r="D169" s="108"/>
      <c r="E169" s="108"/>
      <c r="F169" s="108"/>
      <c r="G169" s="108"/>
      <c r="H169" s="108"/>
      <c r="I169" s="2"/>
      <c r="J169" s="157"/>
      <c r="K169" s="157"/>
      <c r="L169" s="157"/>
      <c r="M169" s="157"/>
      <c r="N169" s="157"/>
    </row>
    <row r="170" spans="1:14" s="31" customFormat="1">
      <c r="A170" s="77"/>
      <c r="B170" s="157"/>
      <c r="C170" s="108"/>
      <c r="D170" s="108"/>
      <c r="E170" s="108"/>
      <c r="F170" s="108"/>
      <c r="G170" s="108"/>
      <c r="H170" s="108"/>
      <c r="I170" s="2"/>
      <c r="J170" s="157"/>
      <c r="K170" s="157"/>
      <c r="L170" s="157"/>
      <c r="M170" s="157"/>
      <c r="N170" s="157"/>
    </row>
    <row r="171" spans="1:14" s="31" customFormat="1">
      <c r="A171" s="77"/>
      <c r="B171" s="157"/>
      <c r="C171" s="108"/>
      <c r="D171" s="108"/>
      <c r="E171" s="108"/>
      <c r="F171" s="108"/>
      <c r="G171" s="108"/>
      <c r="H171" s="108"/>
      <c r="I171" s="2"/>
      <c r="J171" s="157"/>
      <c r="K171" s="157"/>
      <c r="L171" s="157"/>
      <c r="M171" s="157"/>
      <c r="N171" s="157"/>
    </row>
    <row r="172" spans="1:14" s="31" customFormat="1">
      <c r="A172" s="77"/>
      <c r="B172" s="157"/>
      <c r="C172" s="108"/>
      <c r="D172" s="108"/>
      <c r="E172" s="108"/>
      <c r="F172" s="108"/>
      <c r="G172" s="108"/>
      <c r="H172" s="108"/>
      <c r="I172" s="2"/>
      <c r="J172" s="157"/>
      <c r="K172" s="157"/>
      <c r="L172" s="157"/>
      <c r="M172" s="157"/>
      <c r="N172" s="157"/>
    </row>
    <row r="173" spans="1:14" s="31" customFormat="1">
      <c r="A173" s="77"/>
      <c r="B173" s="157"/>
      <c r="C173" s="108"/>
      <c r="D173" s="108"/>
      <c r="E173" s="108"/>
      <c r="F173" s="108"/>
      <c r="G173" s="108"/>
      <c r="H173" s="108"/>
      <c r="I173" s="2"/>
      <c r="J173" s="157"/>
      <c r="K173" s="157"/>
      <c r="L173" s="157"/>
      <c r="M173" s="157"/>
      <c r="N173" s="157"/>
    </row>
    <row r="174" spans="1:14" s="31" customFormat="1">
      <c r="A174" s="77"/>
      <c r="B174" s="157"/>
      <c r="C174" s="108"/>
      <c r="D174" s="108"/>
      <c r="E174" s="108"/>
      <c r="F174" s="108"/>
      <c r="G174" s="108"/>
      <c r="H174" s="108"/>
      <c r="I174" s="2"/>
      <c r="J174" s="157"/>
      <c r="K174" s="157"/>
      <c r="L174" s="157"/>
      <c r="M174" s="157"/>
      <c r="N174" s="157"/>
    </row>
    <row r="175" spans="1:14" s="31" customFormat="1">
      <c r="A175" s="77"/>
      <c r="B175" s="157"/>
      <c r="C175" s="108"/>
      <c r="D175" s="108"/>
      <c r="E175" s="108"/>
      <c r="F175" s="108"/>
      <c r="G175" s="108"/>
      <c r="H175" s="108"/>
      <c r="I175" s="2"/>
      <c r="J175" s="157"/>
      <c r="K175" s="157"/>
      <c r="L175" s="157"/>
      <c r="M175" s="157"/>
      <c r="N175" s="157"/>
    </row>
    <row r="176" spans="1:14" s="31" customFormat="1">
      <c r="A176" s="77"/>
      <c r="B176" s="157"/>
      <c r="C176" s="108"/>
      <c r="D176" s="108"/>
      <c r="E176" s="108"/>
      <c r="F176" s="108"/>
      <c r="G176" s="108"/>
      <c r="H176" s="108"/>
      <c r="I176" s="2"/>
      <c r="J176" s="157"/>
      <c r="K176" s="157"/>
      <c r="L176" s="157"/>
      <c r="M176" s="157"/>
      <c r="N176" s="157"/>
    </row>
    <row r="177" spans="1:14" s="31" customFormat="1">
      <c r="A177" s="77"/>
      <c r="B177" s="157"/>
      <c r="C177" s="108"/>
      <c r="D177" s="108"/>
      <c r="E177" s="108"/>
      <c r="F177" s="108"/>
      <c r="G177" s="108"/>
      <c r="H177" s="108"/>
      <c r="I177" s="2"/>
      <c r="J177" s="157"/>
      <c r="K177" s="157"/>
      <c r="L177" s="157"/>
      <c r="M177" s="157"/>
      <c r="N177" s="157"/>
    </row>
    <row r="178" spans="1:14" s="31" customFormat="1">
      <c r="A178" s="77"/>
      <c r="B178" s="157"/>
      <c r="C178" s="108"/>
      <c r="D178" s="108"/>
      <c r="E178" s="108"/>
      <c r="F178" s="108"/>
      <c r="G178" s="108"/>
      <c r="H178" s="108"/>
      <c r="I178" s="2"/>
      <c r="J178" s="157"/>
      <c r="K178" s="157"/>
      <c r="L178" s="157"/>
      <c r="M178" s="157"/>
      <c r="N178" s="157"/>
    </row>
    <row r="179" spans="1:14" s="31" customFormat="1">
      <c r="A179" s="77"/>
      <c r="B179" s="157"/>
      <c r="C179" s="108"/>
      <c r="D179" s="108"/>
      <c r="E179" s="108"/>
      <c r="F179" s="108"/>
      <c r="G179" s="108"/>
      <c r="H179" s="108"/>
      <c r="I179" s="2"/>
      <c r="J179" s="157"/>
      <c r="K179" s="157"/>
      <c r="L179" s="157"/>
      <c r="M179" s="157"/>
      <c r="N179" s="157"/>
    </row>
    <row r="180" spans="1:14" s="31" customFormat="1">
      <c r="A180" s="77"/>
      <c r="B180" s="157"/>
      <c r="C180" s="108"/>
      <c r="D180" s="108"/>
      <c r="E180" s="108"/>
      <c r="F180" s="108"/>
      <c r="G180" s="108"/>
      <c r="H180" s="108"/>
      <c r="I180" s="2"/>
      <c r="J180" s="157"/>
      <c r="K180" s="157"/>
      <c r="L180" s="157"/>
      <c r="M180" s="157"/>
      <c r="N180" s="157"/>
    </row>
    <row r="181" spans="1:14" s="31" customFormat="1">
      <c r="A181" s="77"/>
      <c r="B181" s="157"/>
      <c r="C181" s="108"/>
      <c r="D181" s="108"/>
      <c r="E181" s="108"/>
      <c r="F181" s="108"/>
      <c r="G181" s="108"/>
      <c r="H181" s="108"/>
      <c r="I181" s="2"/>
      <c r="J181" s="157"/>
      <c r="K181" s="157"/>
      <c r="L181" s="157"/>
      <c r="M181" s="157"/>
      <c r="N181" s="157"/>
    </row>
    <row r="182" spans="1:14" s="31" customFormat="1">
      <c r="A182" s="77"/>
      <c r="B182" s="157"/>
      <c r="C182" s="108"/>
      <c r="D182" s="108"/>
      <c r="E182" s="108"/>
      <c r="F182" s="108"/>
      <c r="G182" s="108"/>
      <c r="H182" s="108"/>
      <c r="I182" s="2"/>
      <c r="J182" s="157"/>
      <c r="K182" s="157"/>
      <c r="L182" s="157"/>
      <c r="M182" s="157"/>
      <c r="N182" s="157"/>
    </row>
    <row r="183" spans="1:14" s="31" customFormat="1">
      <c r="A183" s="77"/>
      <c r="B183" s="157"/>
      <c r="C183" s="108"/>
      <c r="D183" s="108"/>
      <c r="E183" s="108"/>
      <c r="F183" s="108"/>
      <c r="G183" s="108"/>
      <c r="H183" s="108"/>
      <c r="I183" s="2"/>
      <c r="J183" s="157"/>
      <c r="K183" s="157"/>
      <c r="L183" s="157"/>
      <c r="M183" s="157"/>
      <c r="N183" s="157"/>
    </row>
    <row r="184" spans="1:14" s="31" customFormat="1">
      <c r="A184" s="77"/>
      <c r="B184" s="157"/>
      <c r="C184" s="108"/>
      <c r="D184" s="108"/>
      <c r="E184" s="108"/>
      <c r="F184" s="108"/>
      <c r="G184" s="108"/>
      <c r="H184" s="108"/>
      <c r="I184" s="2"/>
      <c r="J184" s="157"/>
      <c r="K184" s="157"/>
      <c r="L184" s="157"/>
      <c r="M184" s="157"/>
      <c r="N184" s="157"/>
    </row>
    <row r="185" spans="1:14" s="31" customFormat="1">
      <c r="A185" s="77"/>
      <c r="B185" s="157"/>
      <c r="C185" s="108"/>
      <c r="D185" s="108"/>
      <c r="E185" s="108"/>
      <c r="F185" s="108"/>
      <c r="G185" s="108"/>
      <c r="H185" s="108"/>
      <c r="I185" s="2"/>
      <c r="J185" s="157"/>
      <c r="K185" s="157"/>
      <c r="L185" s="157"/>
      <c r="M185" s="157"/>
      <c r="N185" s="157"/>
    </row>
    <row r="186" spans="1:14" s="31" customFormat="1">
      <c r="A186" s="77"/>
      <c r="B186" s="157"/>
      <c r="C186" s="108"/>
      <c r="D186" s="108"/>
      <c r="E186" s="108"/>
      <c r="F186" s="108"/>
      <c r="G186" s="108"/>
      <c r="H186" s="108"/>
      <c r="I186" s="2"/>
      <c r="J186" s="157"/>
      <c r="K186" s="157"/>
      <c r="L186" s="157"/>
      <c r="M186" s="157"/>
      <c r="N186" s="157"/>
    </row>
    <row r="187" spans="1:14" s="31" customFormat="1">
      <c r="A187" s="77"/>
      <c r="B187" s="157"/>
      <c r="C187" s="108"/>
      <c r="D187" s="108"/>
      <c r="E187" s="108"/>
      <c r="F187" s="108"/>
      <c r="G187" s="108"/>
      <c r="H187" s="108"/>
      <c r="I187" s="2"/>
      <c r="J187" s="157"/>
      <c r="K187" s="157"/>
      <c r="L187" s="157"/>
      <c r="M187" s="157"/>
      <c r="N187" s="157"/>
    </row>
    <row r="188" spans="1:14" s="31" customFormat="1">
      <c r="A188" s="77"/>
      <c r="B188" s="157"/>
      <c r="C188" s="108"/>
      <c r="D188" s="108"/>
      <c r="E188" s="108"/>
      <c r="F188" s="108"/>
      <c r="G188" s="108"/>
      <c r="H188" s="108"/>
      <c r="I188" s="2"/>
      <c r="J188" s="157"/>
      <c r="K188" s="157"/>
      <c r="L188" s="157"/>
      <c r="M188" s="157"/>
      <c r="N188" s="157"/>
    </row>
    <row r="189" spans="1:14" s="31" customFormat="1">
      <c r="A189" s="77"/>
      <c r="B189" s="157"/>
      <c r="C189" s="108"/>
      <c r="D189" s="108"/>
      <c r="E189" s="108"/>
      <c r="F189" s="108"/>
      <c r="G189" s="108"/>
      <c r="H189" s="108"/>
      <c r="I189" s="2"/>
      <c r="J189" s="157"/>
      <c r="K189" s="157"/>
      <c r="L189" s="157"/>
      <c r="M189" s="157"/>
      <c r="N189" s="157"/>
    </row>
    <row r="190" spans="1:14" s="31" customFormat="1">
      <c r="A190" s="77"/>
      <c r="B190" s="157"/>
      <c r="C190" s="108"/>
      <c r="D190" s="108"/>
      <c r="E190" s="108"/>
      <c r="F190" s="108"/>
      <c r="G190" s="108"/>
      <c r="H190" s="108"/>
      <c r="I190" s="2"/>
      <c r="J190" s="157"/>
      <c r="K190" s="157"/>
      <c r="L190" s="157"/>
      <c r="M190" s="157"/>
      <c r="N190" s="157"/>
    </row>
    <row r="191" spans="1:14" s="31" customFormat="1">
      <c r="A191" s="77"/>
      <c r="B191" s="157"/>
      <c r="C191" s="108"/>
      <c r="D191" s="108"/>
      <c r="E191" s="108"/>
      <c r="F191" s="108"/>
      <c r="G191" s="108"/>
      <c r="H191" s="108"/>
      <c r="I191" s="2"/>
      <c r="J191" s="157"/>
      <c r="K191" s="157"/>
      <c r="L191" s="157"/>
      <c r="M191" s="157"/>
      <c r="N191" s="157"/>
    </row>
    <row r="192" spans="1:14" s="31" customFormat="1">
      <c r="A192" s="77"/>
      <c r="B192" s="157"/>
      <c r="C192" s="108"/>
      <c r="D192" s="108"/>
      <c r="E192" s="108"/>
      <c r="F192" s="108"/>
      <c r="G192" s="108"/>
      <c r="H192" s="108"/>
      <c r="I192" s="2"/>
      <c r="J192" s="157"/>
      <c r="K192" s="157"/>
      <c r="L192" s="157"/>
      <c r="M192" s="157"/>
      <c r="N192" s="157"/>
    </row>
    <row r="193" spans="1:14" s="31" customFormat="1">
      <c r="A193" s="77"/>
      <c r="B193" s="157"/>
      <c r="C193" s="108"/>
      <c r="D193" s="108"/>
      <c r="E193" s="108"/>
      <c r="F193" s="108"/>
      <c r="G193" s="108"/>
      <c r="H193" s="108"/>
      <c r="I193" s="2"/>
      <c r="J193" s="157"/>
      <c r="K193" s="157"/>
      <c r="L193" s="157"/>
      <c r="M193" s="157"/>
      <c r="N193" s="157"/>
    </row>
    <row r="194" spans="1:14" s="31" customFormat="1">
      <c r="A194" s="77"/>
      <c r="B194" s="157"/>
      <c r="C194" s="108"/>
      <c r="D194" s="108"/>
      <c r="E194" s="108"/>
      <c r="F194" s="108"/>
      <c r="G194" s="108"/>
      <c r="H194" s="108"/>
      <c r="I194" s="2"/>
      <c r="J194" s="157"/>
      <c r="K194" s="157"/>
      <c r="L194" s="157"/>
      <c r="M194" s="157"/>
      <c r="N194" s="157"/>
    </row>
    <row r="195" spans="1:14" s="31" customFormat="1">
      <c r="A195" s="77"/>
      <c r="B195" s="157"/>
      <c r="C195" s="108"/>
      <c r="D195" s="108"/>
      <c r="E195" s="108"/>
      <c r="F195" s="108"/>
      <c r="G195" s="108"/>
      <c r="H195" s="108"/>
      <c r="I195" s="2"/>
      <c r="J195" s="157"/>
      <c r="K195" s="157"/>
      <c r="L195" s="157"/>
      <c r="M195" s="157"/>
      <c r="N195" s="157"/>
    </row>
    <row r="196" spans="1:14" s="31" customFormat="1">
      <c r="A196" s="77"/>
      <c r="B196" s="157"/>
      <c r="C196" s="108"/>
      <c r="D196" s="108"/>
      <c r="E196" s="108"/>
      <c r="F196" s="108"/>
      <c r="G196" s="108"/>
      <c r="H196" s="108"/>
      <c r="I196" s="2"/>
      <c r="J196" s="157"/>
      <c r="K196" s="157"/>
      <c r="L196" s="157"/>
      <c r="M196" s="157"/>
      <c r="N196" s="157"/>
    </row>
    <row r="197" spans="1:14" s="31" customFormat="1">
      <c r="A197" s="77"/>
      <c r="B197" s="157"/>
      <c r="C197" s="108"/>
      <c r="D197" s="108"/>
      <c r="E197" s="108"/>
      <c r="F197" s="108"/>
      <c r="G197" s="108"/>
      <c r="H197" s="108"/>
      <c r="I197" s="2"/>
      <c r="J197" s="157"/>
      <c r="K197" s="157"/>
      <c r="L197" s="157"/>
      <c r="M197" s="157"/>
      <c r="N197" s="157"/>
    </row>
    <row r="198" spans="1:14" s="31" customFormat="1">
      <c r="A198" s="77"/>
      <c r="B198" s="157"/>
      <c r="C198" s="108"/>
      <c r="D198" s="108"/>
      <c r="E198" s="108"/>
      <c r="F198" s="108"/>
      <c r="G198" s="108"/>
      <c r="H198" s="108"/>
      <c r="I198" s="2"/>
      <c r="J198" s="157"/>
      <c r="K198" s="157"/>
      <c r="L198" s="157"/>
      <c r="M198" s="157"/>
      <c r="N198" s="157"/>
    </row>
    <row r="199" spans="1:14" s="31" customFormat="1">
      <c r="A199" s="77"/>
      <c r="B199" s="157"/>
      <c r="C199" s="108"/>
      <c r="D199" s="108"/>
      <c r="E199" s="108"/>
      <c r="F199" s="108"/>
      <c r="G199" s="108"/>
      <c r="H199" s="108"/>
      <c r="I199" s="2"/>
      <c r="J199" s="157"/>
      <c r="K199" s="157"/>
      <c r="L199" s="157"/>
      <c r="M199" s="157"/>
      <c r="N199" s="157"/>
    </row>
    <row r="200" spans="1:14" s="31" customFormat="1">
      <c r="A200" s="77"/>
      <c r="B200" s="157"/>
      <c r="C200" s="108"/>
      <c r="D200" s="108"/>
      <c r="E200" s="108"/>
      <c r="F200" s="108"/>
      <c r="G200" s="108"/>
      <c r="H200" s="108"/>
      <c r="I200" s="2"/>
      <c r="J200" s="157"/>
      <c r="K200" s="157"/>
      <c r="L200" s="157"/>
      <c r="M200" s="157"/>
      <c r="N200" s="157"/>
    </row>
    <row r="201" spans="1:14" s="31" customFormat="1">
      <c r="A201" s="77"/>
      <c r="B201" s="157"/>
      <c r="C201" s="108"/>
      <c r="D201" s="108"/>
      <c r="E201" s="108"/>
      <c r="F201" s="108"/>
      <c r="G201" s="108"/>
      <c r="H201" s="108"/>
      <c r="I201" s="2"/>
      <c r="J201" s="157"/>
      <c r="K201" s="157"/>
      <c r="L201" s="157"/>
      <c r="M201" s="157"/>
      <c r="N201" s="157"/>
    </row>
    <row r="202" spans="1:14" s="31" customFormat="1">
      <c r="A202" s="77"/>
      <c r="B202" s="157"/>
      <c r="C202" s="108"/>
      <c r="D202" s="108"/>
      <c r="E202" s="108"/>
      <c r="F202" s="108"/>
      <c r="G202" s="108"/>
      <c r="H202" s="108"/>
      <c r="I202" s="2"/>
      <c r="J202" s="157"/>
      <c r="K202" s="157"/>
      <c r="L202" s="157"/>
      <c r="M202" s="157"/>
      <c r="N202" s="157"/>
    </row>
    <row r="203" spans="1:14" s="31" customFormat="1">
      <c r="A203" s="77"/>
      <c r="B203" s="157"/>
      <c r="C203" s="108"/>
      <c r="D203" s="108"/>
      <c r="E203" s="108"/>
      <c r="F203" s="108"/>
      <c r="G203" s="108"/>
      <c r="H203" s="108"/>
      <c r="I203" s="2"/>
      <c r="J203" s="157"/>
      <c r="K203" s="157"/>
      <c r="L203" s="157"/>
      <c r="M203" s="157"/>
      <c r="N203" s="157"/>
    </row>
    <row r="204" spans="1:14" s="31" customFormat="1">
      <c r="A204" s="77"/>
      <c r="B204" s="157"/>
      <c r="C204" s="108"/>
      <c r="D204" s="108"/>
      <c r="E204" s="108"/>
      <c r="F204" s="108"/>
      <c r="G204" s="108"/>
      <c r="H204" s="108"/>
      <c r="I204" s="2"/>
      <c r="J204" s="157"/>
      <c r="K204" s="157"/>
      <c r="L204" s="157"/>
      <c r="M204" s="157"/>
      <c r="N204" s="157"/>
    </row>
    <row r="205" spans="1:14" s="31" customFormat="1">
      <c r="A205" s="77"/>
      <c r="B205" s="157"/>
      <c r="C205" s="108"/>
      <c r="D205" s="108"/>
      <c r="E205" s="108"/>
      <c r="F205" s="108"/>
      <c r="G205" s="108"/>
      <c r="H205" s="108"/>
      <c r="I205" s="2"/>
      <c r="J205" s="157"/>
      <c r="K205" s="157"/>
      <c r="L205" s="157"/>
      <c r="M205" s="157"/>
      <c r="N205" s="157"/>
    </row>
    <row r="206" spans="1:14" s="31" customFormat="1">
      <c r="A206" s="77"/>
      <c r="B206" s="157"/>
      <c r="C206" s="108"/>
      <c r="D206" s="108"/>
      <c r="E206" s="108"/>
      <c r="F206" s="108"/>
      <c r="G206" s="108"/>
      <c r="H206" s="108"/>
      <c r="I206" s="2"/>
      <c r="J206" s="157"/>
      <c r="K206" s="157"/>
      <c r="L206" s="157"/>
      <c r="M206" s="157"/>
      <c r="N206" s="157"/>
    </row>
    <row r="207" spans="1:14" s="31" customFormat="1">
      <c r="A207" s="77"/>
      <c r="B207" s="157"/>
      <c r="C207" s="108"/>
      <c r="D207" s="108"/>
      <c r="E207" s="108"/>
      <c r="F207" s="108"/>
      <c r="G207" s="108"/>
      <c r="H207" s="108"/>
      <c r="I207" s="2"/>
      <c r="J207" s="157"/>
      <c r="K207" s="157"/>
      <c r="L207" s="157"/>
      <c r="M207" s="157"/>
      <c r="N207" s="157"/>
    </row>
    <row r="208" spans="1:14" s="31" customFormat="1">
      <c r="A208" s="77"/>
      <c r="B208" s="157"/>
      <c r="C208" s="108"/>
      <c r="D208" s="108"/>
      <c r="E208" s="108"/>
      <c r="F208" s="108"/>
      <c r="G208" s="108"/>
      <c r="H208" s="108"/>
      <c r="I208" s="2"/>
      <c r="J208" s="157"/>
      <c r="K208" s="157"/>
      <c r="L208" s="157"/>
      <c r="M208" s="157"/>
      <c r="N208" s="157"/>
    </row>
    <row r="209" spans="1:43" s="31" customFormat="1">
      <c r="A209" s="77"/>
      <c r="B209" s="157"/>
      <c r="C209" s="108"/>
      <c r="D209" s="108"/>
      <c r="E209" s="108"/>
      <c r="F209" s="108"/>
      <c r="G209" s="108"/>
      <c r="H209" s="108"/>
      <c r="I209" s="2"/>
      <c r="J209" s="157"/>
      <c r="K209" s="157"/>
      <c r="L209" s="157"/>
      <c r="M209" s="157"/>
      <c r="N209" s="157"/>
    </row>
    <row r="210" spans="1:43" s="31" customFormat="1">
      <c r="A210" s="77"/>
      <c r="B210" s="157"/>
      <c r="C210" s="108"/>
      <c r="D210" s="108"/>
      <c r="E210" s="108"/>
      <c r="F210" s="108"/>
      <c r="G210" s="108"/>
      <c r="H210" s="108"/>
      <c r="I210" s="2"/>
      <c r="J210" s="157"/>
      <c r="K210" s="157"/>
      <c r="L210" s="157"/>
      <c r="M210" s="157"/>
      <c r="N210" s="157"/>
    </row>
    <row r="211" spans="1:43" s="31" customFormat="1">
      <c r="A211" s="77"/>
      <c r="B211" s="157"/>
      <c r="C211" s="108"/>
      <c r="D211" s="108"/>
      <c r="E211" s="108"/>
      <c r="F211" s="108"/>
      <c r="G211" s="108"/>
      <c r="H211" s="108"/>
      <c r="I211" s="2"/>
      <c r="J211" s="157"/>
      <c r="K211" s="157"/>
      <c r="L211" s="157"/>
      <c r="M211" s="157"/>
      <c r="N211" s="157"/>
    </row>
    <row r="212" spans="1:43" s="31" customFormat="1">
      <c r="A212" s="77"/>
      <c r="B212" s="157"/>
      <c r="C212" s="108"/>
      <c r="D212" s="108"/>
      <c r="E212" s="108"/>
      <c r="F212" s="108"/>
      <c r="G212" s="108"/>
      <c r="H212" s="108"/>
      <c r="I212" s="2"/>
      <c r="J212" s="157"/>
      <c r="K212" s="157"/>
      <c r="L212" s="157"/>
      <c r="M212" s="157"/>
      <c r="N212" s="157"/>
    </row>
    <row r="213" spans="1:43" s="31" customFormat="1">
      <c r="A213" s="78"/>
      <c r="B213" s="157"/>
      <c r="C213" s="108"/>
      <c r="D213" s="108"/>
      <c r="E213" s="108"/>
      <c r="F213" s="108"/>
      <c r="G213" s="108"/>
      <c r="H213" s="108"/>
      <c r="I213" s="2"/>
      <c r="J213" s="157"/>
      <c r="K213" s="157"/>
      <c r="L213" s="157"/>
      <c r="M213" s="157"/>
      <c r="N213" s="157"/>
    </row>
    <row r="214" spans="1:43">
      <c r="A214" s="3"/>
    </row>
    <row r="215" spans="1:43">
      <c r="A215" s="3"/>
    </row>
    <row r="216" spans="1:43" s="2" customFormat="1">
      <c r="A216" s="3"/>
      <c r="C216" s="108"/>
      <c r="D216" s="108"/>
      <c r="E216" s="108"/>
      <c r="F216" s="108"/>
      <c r="G216" s="108"/>
      <c r="H216" s="108"/>
      <c r="J216" s="157"/>
      <c r="K216" s="157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s="2" customFormat="1">
      <c r="A217" s="3"/>
      <c r="C217" s="108"/>
      <c r="D217" s="108"/>
      <c r="E217" s="108"/>
      <c r="F217" s="108"/>
      <c r="G217" s="108"/>
      <c r="H217" s="108"/>
      <c r="J217" s="157"/>
      <c r="K217" s="157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s="2" customFormat="1">
      <c r="A218" s="3"/>
      <c r="C218" s="108"/>
      <c r="D218" s="108"/>
      <c r="E218" s="108"/>
      <c r="F218" s="108"/>
      <c r="G218" s="108"/>
      <c r="H218" s="108"/>
      <c r="J218" s="157"/>
      <c r="K218" s="157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s="2" customFormat="1">
      <c r="A219" s="3"/>
      <c r="C219" s="108"/>
      <c r="D219" s="108"/>
      <c r="E219" s="108"/>
      <c r="F219" s="108"/>
      <c r="G219" s="108"/>
      <c r="H219" s="108"/>
      <c r="J219" s="157"/>
      <c r="K219" s="157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s="2" customFormat="1">
      <c r="A220" s="3"/>
      <c r="C220" s="108"/>
      <c r="D220" s="108"/>
      <c r="E220" s="108"/>
      <c r="F220" s="108"/>
      <c r="G220" s="108"/>
      <c r="H220" s="108"/>
      <c r="J220" s="157"/>
      <c r="K220" s="157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s="2" customFormat="1">
      <c r="A221" s="3"/>
      <c r="C221" s="108"/>
      <c r="D221" s="108"/>
      <c r="E221" s="108"/>
      <c r="F221" s="108"/>
      <c r="G221" s="108"/>
      <c r="H221" s="108"/>
      <c r="J221" s="157"/>
      <c r="K221" s="157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s="2" customFormat="1">
      <c r="A222" s="3"/>
      <c r="C222" s="108"/>
      <c r="D222" s="108"/>
      <c r="E222" s="108"/>
      <c r="F222" s="108"/>
      <c r="G222" s="108"/>
      <c r="H222" s="108"/>
      <c r="J222" s="157"/>
      <c r="K222" s="157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s="2" customFormat="1">
      <c r="A223" s="3"/>
      <c r="C223" s="108"/>
      <c r="D223" s="108"/>
      <c r="E223" s="108"/>
      <c r="F223" s="108"/>
      <c r="G223" s="108"/>
      <c r="H223" s="108"/>
      <c r="J223" s="157"/>
      <c r="K223" s="157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s="2" customFormat="1">
      <c r="A224" s="3"/>
      <c r="C224" s="108"/>
      <c r="D224" s="108"/>
      <c r="E224" s="108"/>
      <c r="F224" s="108"/>
      <c r="G224" s="108"/>
      <c r="H224" s="108"/>
      <c r="J224" s="157"/>
      <c r="K224" s="157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s="2" customFormat="1">
      <c r="A225" s="3"/>
      <c r="C225" s="108"/>
      <c r="D225" s="108"/>
      <c r="E225" s="108"/>
      <c r="F225" s="108"/>
      <c r="G225" s="108"/>
      <c r="H225" s="108"/>
      <c r="J225" s="157"/>
      <c r="K225" s="157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s="2" customFormat="1">
      <c r="A226" s="3"/>
      <c r="C226" s="108"/>
      <c r="D226" s="108"/>
      <c r="E226" s="108"/>
      <c r="F226" s="108"/>
      <c r="G226" s="108"/>
      <c r="H226" s="108"/>
      <c r="J226" s="157"/>
      <c r="K226" s="157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s="2" customFormat="1">
      <c r="A227" s="3"/>
      <c r="C227" s="108"/>
      <c r="D227" s="108"/>
      <c r="E227" s="108"/>
      <c r="F227" s="108"/>
      <c r="G227" s="108"/>
      <c r="H227" s="108"/>
      <c r="J227" s="157"/>
      <c r="K227" s="157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s="2" customFormat="1">
      <c r="A228" s="3"/>
      <c r="C228" s="108"/>
      <c r="D228" s="108"/>
      <c r="E228" s="108"/>
      <c r="F228" s="108"/>
      <c r="G228" s="108"/>
      <c r="H228" s="108"/>
      <c r="J228" s="157"/>
      <c r="K228" s="157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s="2" customFormat="1">
      <c r="A229" s="3"/>
      <c r="C229" s="108"/>
      <c r="D229" s="108"/>
      <c r="E229" s="108"/>
      <c r="F229" s="108"/>
      <c r="G229" s="108"/>
      <c r="H229" s="108"/>
      <c r="J229" s="157"/>
      <c r="K229" s="157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s="2" customFormat="1">
      <c r="A230" s="3"/>
      <c r="C230" s="108"/>
      <c r="D230" s="108"/>
      <c r="E230" s="108"/>
      <c r="F230" s="108"/>
      <c r="G230" s="108"/>
      <c r="H230" s="108"/>
      <c r="J230" s="157"/>
      <c r="K230" s="157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s="2" customFormat="1">
      <c r="A231" s="3"/>
      <c r="C231" s="108"/>
      <c r="D231" s="108"/>
      <c r="E231" s="108"/>
      <c r="F231" s="108"/>
      <c r="G231" s="108"/>
      <c r="H231" s="108"/>
      <c r="J231" s="157"/>
      <c r="K231" s="157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s="2" customFormat="1">
      <c r="A232" s="3"/>
      <c r="C232" s="108"/>
      <c r="D232" s="108"/>
      <c r="E232" s="108"/>
      <c r="F232" s="108"/>
      <c r="G232" s="108"/>
      <c r="H232" s="108"/>
      <c r="J232" s="157"/>
      <c r="K232" s="157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s="2" customFormat="1">
      <c r="A233" s="3"/>
      <c r="C233" s="108"/>
      <c r="D233" s="108"/>
      <c r="E233" s="108"/>
      <c r="F233" s="108"/>
      <c r="G233" s="108"/>
      <c r="H233" s="108"/>
      <c r="J233" s="157"/>
      <c r="K233" s="157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s="2" customFormat="1">
      <c r="A234" s="3"/>
      <c r="C234" s="108"/>
      <c r="D234" s="108"/>
      <c r="E234" s="108"/>
      <c r="F234" s="108"/>
      <c r="G234" s="108"/>
      <c r="H234" s="108"/>
      <c r="J234" s="157"/>
      <c r="K234" s="157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s="2" customFormat="1">
      <c r="A235" s="3"/>
      <c r="C235" s="108"/>
      <c r="D235" s="108"/>
      <c r="E235" s="108"/>
      <c r="F235" s="108"/>
      <c r="G235" s="108"/>
      <c r="H235" s="108"/>
      <c r="J235" s="157"/>
      <c r="K235" s="157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s="2" customFormat="1">
      <c r="A236" s="3"/>
      <c r="C236" s="108"/>
      <c r="D236" s="108"/>
      <c r="E236" s="108"/>
      <c r="F236" s="108"/>
      <c r="G236" s="108"/>
      <c r="H236" s="108"/>
      <c r="J236" s="157"/>
      <c r="K236" s="157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s="2" customFormat="1">
      <c r="A237" s="3"/>
      <c r="C237" s="108"/>
      <c r="D237" s="108"/>
      <c r="E237" s="108"/>
      <c r="F237" s="108"/>
      <c r="G237" s="108"/>
      <c r="H237" s="108"/>
      <c r="J237" s="157"/>
      <c r="K237" s="157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s="2" customFormat="1">
      <c r="A238" s="3"/>
      <c r="C238" s="108"/>
      <c r="D238" s="108"/>
      <c r="E238" s="108"/>
      <c r="F238" s="108"/>
      <c r="G238" s="108"/>
      <c r="H238" s="108"/>
      <c r="J238" s="157"/>
      <c r="K238" s="157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s="2" customFormat="1">
      <c r="A239" s="3"/>
      <c r="C239" s="108"/>
      <c r="D239" s="108"/>
      <c r="E239" s="108"/>
      <c r="F239" s="108"/>
      <c r="G239" s="108"/>
      <c r="H239" s="108"/>
      <c r="J239" s="157"/>
      <c r="K239" s="157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s="2" customFormat="1">
      <c r="A240" s="3"/>
      <c r="C240" s="108"/>
      <c r="D240" s="108"/>
      <c r="E240" s="108"/>
      <c r="F240" s="108"/>
      <c r="G240" s="108"/>
      <c r="H240" s="108"/>
      <c r="J240" s="157"/>
      <c r="K240" s="157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s="2" customFormat="1">
      <c r="A241" s="3"/>
      <c r="C241" s="108"/>
      <c r="D241" s="108"/>
      <c r="E241" s="108"/>
      <c r="F241" s="108"/>
      <c r="G241" s="108"/>
      <c r="H241" s="108"/>
      <c r="J241" s="157"/>
      <c r="K241" s="157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s="2" customFormat="1">
      <c r="A242" s="3"/>
      <c r="C242" s="108"/>
      <c r="D242" s="108"/>
      <c r="E242" s="108"/>
      <c r="F242" s="108"/>
      <c r="G242" s="108"/>
      <c r="H242" s="108"/>
      <c r="J242" s="157"/>
      <c r="K242" s="157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s="2" customFormat="1">
      <c r="A243" s="3"/>
      <c r="C243" s="108"/>
      <c r="D243" s="108"/>
      <c r="E243" s="108"/>
      <c r="F243" s="108"/>
      <c r="G243" s="108"/>
      <c r="H243" s="108"/>
      <c r="J243" s="157"/>
      <c r="K243" s="157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s="2" customFormat="1">
      <c r="A244" s="3"/>
      <c r="C244" s="108"/>
      <c r="D244" s="108"/>
      <c r="E244" s="108"/>
      <c r="F244" s="108"/>
      <c r="G244" s="108"/>
      <c r="H244" s="108"/>
      <c r="J244" s="157"/>
      <c r="K244" s="157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s="2" customFormat="1">
      <c r="A245" s="3"/>
      <c r="C245" s="108"/>
      <c r="D245" s="108"/>
      <c r="E245" s="108"/>
      <c r="F245" s="108"/>
      <c r="G245" s="108"/>
      <c r="H245" s="108"/>
      <c r="J245" s="157"/>
      <c r="K245" s="157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s="2" customFormat="1">
      <c r="A246" s="3"/>
      <c r="C246" s="108"/>
      <c r="D246" s="108"/>
      <c r="E246" s="108"/>
      <c r="F246" s="108"/>
      <c r="G246" s="108"/>
      <c r="H246" s="108"/>
      <c r="J246" s="157"/>
      <c r="K246" s="157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s="2" customFormat="1">
      <c r="A247" s="3"/>
      <c r="C247" s="108"/>
      <c r="D247" s="108"/>
      <c r="E247" s="108"/>
      <c r="F247" s="108"/>
      <c r="G247" s="108"/>
      <c r="H247" s="108"/>
      <c r="J247" s="157"/>
      <c r="K247" s="157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s="2" customFormat="1">
      <c r="A248" s="3"/>
      <c r="C248" s="108"/>
      <c r="D248" s="108"/>
      <c r="E248" s="108"/>
      <c r="F248" s="108"/>
      <c r="G248" s="108"/>
      <c r="H248" s="108"/>
      <c r="J248" s="157"/>
      <c r="K248" s="157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s="2" customFormat="1">
      <c r="A249" s="3"/>
      <c r="C249" s="108"/>
      <c r="D249" s="108"/>
      <c r="E249" s="108"/>
      <c r="F249" s="108"/>
      <c r="G249" s="108"/>
      <c r="H249" s="108"/>
      <c r="J249" s="157"/>
      <c r="K249" s="157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s="2" customFormat="1">
      <c r="A250" s="3"/>
      <c r="C250" s="108"/>
      <c r="D250" s="108"/>
      <c r="E250" s="108"/>
      <c r="F250" s="108"/>
      <c r="G250" s="108"/>
      <c r="H250" s="108"/>
      <c r="J250" s="157"/>
      <c r="K250" s="157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s="2" customFormat="1">
      <c r="A251" s="3"/>
      <c r="C251" s="108"/>
      <c r="D251" s="108"/>
      <c r="E251" s="108"/>
      <c r="F251" s="108"/>
      <c r="G251" s="108"/>
      <c r="H251" s="108"/>
      <c r="J251" s="157"/>
      <c r="K251" s="157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s="2" customFormat="1">
      <c r="A252" s="3"/>
      <c r="C252" s="108"/>
      <c r="D252" s="108"/>
      <c r="E252" s="108"/>
      <c r="F252" s="108"/>
      <c r="G252" s="108"/>
      <c r="H252" s="108"/>
      <c r="J252" s="157"/>
      <c r="K252" s="157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s="2" customFormat="1">
      <c r="A253" s="3"/>
      <c r="C253" s="108"/>
      <c r="D253" s="108"/>
      <c r="E253" s="108"/>
      <c r="F253" s="108"/>
      <c r="G253" s="108"/>
      <c r="H253" s="108"/>
      <c r="J253" s="157"/>
      <c r="K253" s="157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s="2" customFormat="1">
      <c r="A254" s="3"/>
      <c r="C254" s="108"/>
      <c r="D254" s="108"/>
      <c r="E254" s="108"/>
      <c r="F254" s="108"/>
      <c r="G254" s="108"/>
      <c r="H254" s="108"/>
      <c r="J254" s="157"/>
      <c r="K254" s="157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s="2" customFormat="1">
      <c r="A255" s="3"/>
      <c r="C255" s="108"/>
      <c r="D255" s="108"/>
      <c r="E255" s="108"/>
      <c r="F255" s="108"/>
      <c r="G255" s="108"/>
      <c r="H255" s="108"/>
      <c r="J255" s="157"/>
      <c r="K255" s="157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s="2" customFormat="1">
      <c r="A256" s="3"/>
      <c r="C256" s="108"/>
      <c r="D256" s="108"/>
      <c r="E256" s="108"/>
      <c r="F256" s="108"/>
      <c r="G256" s="108"/>
      <c r="H256" s="108"/>
      <c r="J256" s="157"/>
      <c r="K256" s="157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s="2" customFormat="1">
      <c r="A257" s="3"/>
      <c r="C257" s="108"/>
      <c r="D257" s="108"/>
      <c r="E257" s="108"/>
      <c r="F257" s="108"/>
      <c r="G257" s="108"/>
      <c r="H257" s="108"/>
      <c r="J257" s="157"/>
      <c r="K257" s="157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s="2" customFormat="1">
      <c r="A258" s="3"/>
      <c r="C258" s="108"/>
      <c r="D258" s="108"/>
      <c r="E258" s="108"/>
      <c r="F258" s="108"/>
      <c r="G258" s="108"/>
      <c r="H258" s="108"/>
      <c r="J258" s="157"/>
      <c r="K258" s="157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s="2" customFormat="1">
      <c r="A259" s="3"/>
      <c r="C259" s="108"/>
      <c r="D259" s="108"/>
      <c r="E259" s="108"/>
      <c r="F259" s="108"/>
      <c r="G259" s="108"/>
      <c r="H259" s="108"/>
      <c r="J259" s="157"/>
      <c r="K259" s="157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s="2" customFormat="1">
      <c r="A260" s="3"/>
      <c r="C260" s="108"/>
      <c r="D260" s="108"/>
      <c r="E260" s="108"/>
      <c r="F260" s="108"/>
      <c r="G260" s="108"/>
      <c r="H260" s="108"/>
      <c r="J260" s="157"/>
      <c r="K260" s="157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s="2" customFormat="1">
      <c r="A261" s="3"/>
      <c r="C261" s="108"/>
      <c r="D261" s="108"/>
      <c r="E261" s="108"/>
      <c r="F261" s="108"/>
      <c r="G261" s="108"/>
      <c r="H261" s="108"/>
      <c r="J261" s="157"/>
      <c r="K261" s="157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s="2" customFormat="1">
      <c r="A262" s="3"/>
      <c r="C262" s="108"/>
      <c r="D262" s="108"/>
      <c r="E262" s="108"/>
      <c r="F262" s="108"/>
      <c r="G262" s="108"/>
      <c r="H262" s="108"/>
      <c r="J262" s="157"/>
      <c r="K262" s="157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s="2" customFormat="1">
      <c r="A263" s="3"/>
      <c r="C263" s="108"/>
      <c r="D263" s="108"/>
      <c r="E263" s="108"/>
      <c r="F263" s="108"/>
      <c r="G263" s="108"/>
      <c r="H263" s="108"/>
      <c r="J263" s="157"/>
      <c r="K263" s="157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s="2" customFormat="1">
      <c r="A264" s="3"/>
      <c r="C264" s="108"/>
      <c r="D264" s="108"/>
      <c r="E264" s="108"/>
      <c r="F264" s="108"/>
      <c r="G264" s="108"/>
      <c r="H264" s="108"/>
      <c r="J264" s="157"/>
      <c r="K264" s="157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s="2" customFormat="1">
      <c r="A265" s="3"/>
      <c r="C265" s="108"/>
      <c r="D265" s="108"/>
      <c r="E265" s="108"/>
      <c r="F265" s="108"/>
      <c r="G265" s="108"/>
      <c r="H265" s="108"/>
      <c r="J265" s="157"/>
      <c r="K265" s="157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s="2" customFormat="1">
      <c r="A266" s="3"/>
      <c r="C266" s="108"/>
      <c r="D266" s="108"/>
      <c r="E266" s="108"/>
      <c r="F266" s="108"/>
      <c r="G266" s="108"/>
      <c r="H266" s="108"/>
      <c r="J266" s="157"/>
      <c r="K266" s="157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s="2" customFormat="1">
      <c r="A267" s="3"/>
      <c r="C267" s="108"/>
      <c r="D267" s="108"/>
      <c r="E267" s="108"/>
      <c r="F267" s="108"/>
      <c r="G267" s="108"/>
      <c r="H267" s="108"/>
      <c r="J267" s="157"/>
      <c r="K267" s="157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s="2" customFormat="1">
      <c r="A268" s="3"/>
      <c r="C268" s="108"/>
      <c r="D268" s="108"/>
      <c r="E268" s="108"/>
      <c r="F268" s="108"/>
      <c r="G268" s="108"/>
      <c r="H268" s="108"/>
      <c r="J268" s="157"/>
      <c r="K268" s="157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s="2" customFormat="1">
      <c r="A269" s="3"/>
      <c r="C269" s="108"/>
      <c r="D269" s="108"/>
      <c r="E269" s="108"/>
      <c r="F269" s="108"/>
      <c r="G269" s="108"/>
      <c r="H269" s="108"/>
      <c r="J269" s="157"/>
      <c r="K269" s="157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s="2" customFormat="1">
      <c r="A270" s="3"/>
      <c r="C270" s="108"/>
      <c r="D270" s="108"/>
      <c r="E270" s="108"/>
      <c r="F270" s="108"/>
      <c r="G270" s="108"/>
      <c r="H270" s="108"/>
      <c r="J270" s="157"/>
      <c r="K270" s="157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s="2" customFormat="1">
      <c r="A271" s="3"/>
      <c r="C271" s="108"/>
      <c r="D271" s="108"/>
      <c r="E271" s="108"/>
      <c r="F271" s="108"/>
      <c r="G271" s="108"/>
      <c r="H271" s="108"/>
      <c r="J271" s="157"/>
      <c r="K271" s="157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s="2" customFormat="1">
      <c r="A272" s="3"/>
      <c r="C272" s="108"/>
      <c r="D272" s="108"/>
      <c r="E272" s="108"/>
      <c r="F272" s="108"/>
      <c r="G272" s="108"/>
      <c r="H272" s="108"/>
      <c r="J272" s="157"/>
      <c r="K272" s="157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s="2" customFormat="1">
      <c r="A273" s="3"/>
      <c r="C273" s="108"/>
      <c r="D273" s="108"/>
      <c r="E273" s="108"/>
      <c r="F273" s="108"/>
      <c r="G273" s="108"/>
      <c r="H273" s="108"/>
      <c r="J273" s="157"/>
      <c r="K273" s="157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s="2" customFormat="1">
      <c r="A274" s="3"/>
      <c r="C274" s="108"/>
      <c r="D274" s="108"/>
      <c r="E274" s="108"/>
      <c r="F274" s="108"/>
      <c r="G274" s="108"/>
      <c r="H274" s="108"/>
      <c r="J274" s="157"/>
      <c r="K274" s="157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s="2" customFormat="1">
      <c r="A275" s="3"/>
      <c r="C275" s="108"/>
      <c r="D275" s="108"/>
      <c r="E275" s="108"/>
      <c r="F275" s="108"/>
      <c r="G275" s="108"/>
      <c r="H275" s="108"/>
      <c r="J275" s="157"/>
      <c r="K275" s="157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s="2" customFormat="1">
      <c r="A276" s="3"/>
      <c r="C276" s="108"/>
      <c r="D276" s="108"/>
      <c r="E276" s="108"/>
      <c r="F276" s="108"/>
      <c r="G276" s="108"/>
      <c r="H276" s="108"/>
      <c r="J276" s="157"/>
      <c r="K276" s="157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s="2" customFormat="1">
      <c r="A277" s="3"/>
      <c r="C277" s="108"/>
      <c r="D277" s="108"/>
      <c r="E277" s="108"/>
      <c r="F277" s="108"/>
      <c r="G277" s="108"/>
      <c r="H277" s="108"/>
      <c r="J277" s="157"/>
      <c r="K277" s="157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s="2" customFormat="1">
      <c r="A278" s="3"/>
      <c r="C278" s="108"/>
      <c r="D278" s="108"/>
      <c r="E278" s="108"/>
      <c r="F278" s="108"/>
      <c r="G278" s="108"/>
      <c r="H278" s="108"/>
      <c r="J278" s="157"/>
      <c r="K278" s="157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s="2" customFormat="1">
      <c r="A279" s="3"/>
      <c r="C279" s="108"/>
      <c r="D279" s="108"/>
      <c r="E279" s="108"/>
      <c r="F279" s="108"/>
      <c r="G279" s="108"/>
      <c r="H279" s="108"/>
      <c r="J279" s="157"/>
      <c r="K279" s="157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s="2" customFormat="1">
      <c r="A280" s="3"/>
      <c r="C280" s="108"/>
      <c r="D280" s="108"/>
      <c r="E280" s="108"/>
      <c r="F280" s="108"/>
      <c r="G280" s="108"/>
      <c r="H280" s="108"/>
      <c r="J280" s="157"/>
      <c r="K280" s="157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s="2" customFormat="1">
      <c r="A281" s="3"/>
      <c r="C281" s="108"/>
      <c r="D281" s="108"/>
      <c r="E281" s="108"/>
      <c r="F281" s="108"/>
      <c r="G281" s="108"/>
      <c r="H281" s="108"/>
      <c r="J281" s="157"/>
      <c r="K281" s="157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 s="2" customFormat="1">
      <c r="A282" s="3"/>
      <c r="C282" s="108"/>
      <c r="D282" s="108"/>
      <c r="E282" s="108"/>
      <c r="F282" s="108"/>
      <c r="G282" s="108"/>
      <c r="H282" s="108"/>
      <c r="J282" s="157"/>
      <c r="K282" s="157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 s="2" customFormat="1">
      <c r="A283" s="3"/>
      <c r="C283" s="108"/>
      <c r="D283" s="108"/>
      <c r="E283" s="108"/>
      <c r="F283" s="108"/>
      <c r="G283" s="108"/>
      <c r="H283" s="108"/>
      <c r="J283" s="157"/>
      <c r="K283" s="157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 s="2" customFormat="1">
      <c r="A284" s="3"/>
      <c r="C284" s="108"/>
      <c r="D284" s="108"/>
      <c r="E284" s="108"/>
      <c r="F284" s="108"/>
      <c r="G284" s="108"/>
      <c r="H284" s="108"/>
      <c r="J284" s="157"/>
      <c r="K284" s="157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3" s="2" customFormat="1">
      <c r="A285" s="3"/>
      <c r="C285" s="108"/>
      <c r="D285" s="108"/>
      <c r="E285" s="108"/>
      <c r="F285" s="108"/>
      <c r="G285" s="108"/>
      <c r="H285" s="108"/>
      <c r="J285" s="157"/>
      <c r="K285" s="157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 s="2" customFormat="1">
      <c r="A286" s="3"/>
      <c r="C286" s="108"/>
      <c r="D286" s="108"/>
      <c r="E286" s="108"/>
      <c r="F286" s="108"/>
      <c r="G286" s="108"/>
      <c r="H286" s="108"/>
      <c r="J286" s="157"/>
      <c r="K286" s="157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3" s="2" customFormat="1">
      <c r="A287" s="3"/>
      <c r="C287" s="108"/>
      <c r="D287" s="108"/>
      <c r="E287" s="108"/>
      <c r="F287" s="108"/>
      <c r="G287" s="108"/>
      <c r="H287" s="108"/>
      <c r="J287" s="157"/>
      <c r="K287" s="157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3" s="2" customFormat="1">
      <c r="A288" s="3"/>
      <c r="C288" s="108"/>
      <c r="D288" s="108"/>
      <c r="E288" s="108"/>
      <c r="F288" s="108"/>
      <c r="G288" s="108"/>
      <c r="H288" s="108"/>
      <c r="J288" s="157"/>
      <c r="K288" s="157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3" s="2" customFormat="1">
      <c r="A289" s="3"/>
      <c r="C289" s="108"/>
      <c r="D289" s="108"/>
      <c r="E289" s="108"/>
      <c r="F289" s="108"/>
      <c r="G289" s="108"/>
      <c r="H289" s="108"/>
      <c r="J289" s="157"/>
      <c r="K289" s="157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:43" s="2" customFormat="1">
      <c r="A290" s="3"/>
      <c r="C290" s="108"/>
      <c r="D290" s="108"/>
      <c r="E290" s="108"/>
      <c r="F290" s="108"/>
      <c r="G290" s="108"/>
      <c r="H290" s="108"/>
      <c r="J290" s="157"/>
      <c r="K290" s="157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1:43" s="2" customFormat="1">
      <c r="A291" s="3"/>
      <c r="C291" s="108"/>
      <c r="D291" s="108"/>
      <c r="E291" s="108"/>
      <c r="F291" s="108"/>
      <c r="G291" s="108"/>
      <c r="H291" s="108"/>
      <c r="J291" s="157"/>
      <c r="K291" s="157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:43" s="2" customFormat="1">
      <c r="A292" s="3"/>
      <c r="C292" s="108"/>
      <c r="D292" s="108"/>
      <c r="E292" s="108"/>
      <c r="F292" s="108"/>
      <c r="G292" s="108"/>
      <c r="H292" s="108"/>
      <c r="J292" s="157"/>
      <c r="K292" s="157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:43" s="2" customFormat="1">
      <c r="A293" s="3"/>
      <c r="C293" s="108"/>
      <c r="D293" s="108"/>
      <c r="E293" s="108"/>
      <c r="F293" s="108"/>
      <c r="G293" s="108"/>
      <c r="H293" s="108"/>
      <c r="J293" s="157"/>
      <c r="K293" s="157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:43" s="2" customFormat="1">
      <c r="A294" s="3"/>
      <c r="C294" s="108"/>
      <c r="D294" s="108"/>
      <c r="E294" s="108"/>
      <c r="F294" s="108"/>
      <c r="G294" s="108"/>
      <c r="H294" s="108"/>
      <c r="J294" s="157"/>
      <c r="K294" s="157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:43" s="2" customFormat="1">
      <c r="A295" s="3"/>
      <c r="C295" s="108"/>
      <c r="D295" s="108"/>
      <c r="E295" s="108"/>
      <c r="F295" s="108"/>
      <c r="G295" s="108"/>
      <c r="H295" s="108"/>
      <c r="J295" s="157"/>
      <c r="K295" s="157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1:43" s="2" customFormat="1">
      <c r="A296" s="3"/>
      <c r="C296" s="108"/>
      <c r="D296" s="108"/>
      <c r="E296" s="108"/>
      <c r="F296" s="108"/>
      <c r="G296" s="108"/>
      <c r="H296" s="108"/>
      <c r="J296" s="157"/>
      <c r="K296" s="157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1:43" s="2" customFormat="1">
      <c r="A297" s="3"/>
      <c r="C297" s="108"/>
      <c r="D297" s="108"/>
      <c r="E297" s="108"/>
      <c r="F297" s="108"/>
      <c r="G297" s="108"/>
      <c r="H297" s="108"/>
      <c r="J297" s="157"/>
      <c r="K297" s="157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1:43" s="2" customFormat="1">
      <c r="A298" s="3"/>
      <c r="C298" s="108"/>
      <c r="D298" s="108"/>
      <c r="E298" s="108"/>
      <c r="F298" s="108"/>
      <c r="G298" s="108"/>
      <c r="H298" s="108"/>
      <c r="J298" s="157"/>
      <c r="K298" s="157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1:43" s="2" customFormat="1">
      <c r="A299" s="3"/>
      <c r="C299" s="108"/>
      <c r="D299" s="108"/>
      <c r="E299" s="108"/>
      <c r="F299" s="108"/>
      <c r="G299" s="108"/>
      <c r="H299" s="108"/>
      <c r="J299" s="157"/>
      <c r="K299" s="157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1:43" s="2" customFormat="1">
      <c r="A300" s="3"/>
      <c r="C300" s="108"/>
      <c r="D300" s="108"/>
      <c r="E300" s="108"/>
      <c r="F300" s="108"/>
      <c r="G300" s="108"/>
      <c r="H300" s="108"/>
      <c r="J300" s="157"/>
      <c r="K300" s="157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1:43" s="2" customFormat="1">
      <c r="A301" s="3"/>
      <c r="C301" s="108"/>
      <c r="D301" s="108"/>
      <c r="E301" s="108"/>
      <c r="F301" s="108"/>
      <c r="G301" s="108"/>
      <c r="H301" s="108"/>
      <c r="J301" s="157"/>
      <c r="K301" s="157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1:43" s="2" customFormat="1">
      <c r="A302" s="3"/>
      <c r="C302" s="108"/>
      <c r="D302" s="108"/>
      <c r="E302" s="108"/>
      <c r="F302" s="108"/>
      <c r="G302" s="108"/>
      <c r="H302" s="108"/>
      <c r="J302" s="157"/>
      <c r="K302" s="157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1:43" s="2" customFormat="1">
      <c r="A303" s="3"/>
      <c r="C303" s="108"/>
      <c r="D303" s="108"/>
      <c r="E303" s="108"/>
      <c r="F303" s="108"/>
      <c r="G303" s="108"/>
      <c r="H303" s="108"/>
      <c r="J303" s="157"/>
      <c r="K303" s="157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1:43" s="2" customFormat="1">
      <c r="A304" s="3"/>
      <c r="C304" s="108"/>
      <c r="D304" s="108"/>
      <c r="E304" s="108"/>
      <c r="F304" s="108"/>
      <c r="G304" s="108"/>
      <c r="H304" s="108"/>
      <c r="J304" s="157"/>
      <c r="K304" s="157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1:43" s="2" customFormat="1">
      <c r="A305" s="3"/>
      <c r="C305" s="108"/>
      <c r="D305" s="108"/>
      <c r="E305" s="108"/>
      <c r="F305" s="108"/>
      <c r="G305" s="108"/>
      <c r="H305" s="108"/>
      <c r="J305" s="157"/>
      <c r="K305" s="157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1:43" s="2" customFormat="1">
      <c r="A306" s="3"/>
      <c r="C306" s="108"/>
      <c r="D306" s="108"/>
      <c r="E306" s="108"/>
      <c r="F306" s="108"/>
      <c r="G306" s="108"/>
      <c r="H306" s="108"/>
      <c r="J306" s="157"/>
      <c r="K306" s="157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1:43" s="2" customFormat="1">
      <c r="A307" s="3"/>
      <c r="C307" s="108"/>
      <c r="D307" s="108"/>
      <c r="E307" s="108"/>
      <c r="F307" s="108"/>
      <c r="G307" s="108"/>
      <c r="H307" s="108"/>
      <c r="J307" s="157"/>
      <c r="K307" s="157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1:43" s="2" customFormat="1">
      <c r="A308" s="3"/>
      <c r="C308" s="108"/>
      <c r="D308" s="108"/>
      <c r="E308" s="108"/>
      <c r="F308" s="108"/>
      <c r="G308" s="108"/>
      <c r="H308" s="108"/>
      <c r="J308" s="157"/>
      <c r="K308" s="157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1:43" s="2" customFormat="1">
      <c r="A309" s="3"/>
      <c r="C309" s="108"/>
      <c r="D309" s="108"/>
      <c r="E309" s="108"/>
      <c r="F309" s="108"/>
      <c r="G309" s="108"/>
      <c r="H309" s="108"/>
      <c r="J309" s="157"/>
      <c r="K309" s="157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1:43" s="2" customFormat="1">
      <c r="A310" s="3"/>
      <c r="C310" s="108"/>
      <c r="D310" s="108"/>
      <c r="E310" s="108"/>
      <c r="F310" s="108"/>
      <c r="G310" s="108"/>
      <c r="H310" s="108"/>
      <c r="J310" s="157"/>
      <c r="K310" s="157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1:43" s="2" customFormat="1">
      <c r="A311" s="3"/>
      <c r="C311" s="108"/>
      <c r="D311" s="108"/>
      <c r="E311" s="108"/>
      <c r="F311" s="108"/>
      <c r="G311" s="108"/>
      <c r="H311" s="108"/>
      <c r="J311" s="157"/>
      <c r="K311" s="157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1:43" s="2" customFormat="1">
      <c r="A312" s="3"/>
      <c r="C312" s="108"/>
      <c r="D312" s="108"/>
      <c r="E312" s="108"/>
      <c r="F312" s="108"/>
      <c r="G312" s="108"/>
      <c r="H312" s="108"/>
      <c r="J312" s="157"/>
      <c r="K312" s="157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1:43" s="2" customFormat="1">
      <c r="A313" s="3"/>
      <c r="C313" s="108"/>
      <c r="D313" s="108"/>
      <c r="E313" s="108"/>
      <c r="F313" s="108"/>
      <c r="G313" s="108"/>
      <c r="H313" s="108"/>
      <c r="J313" s="157"/>
      <c r="K313" s="157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1:43" s="2" customFormat="1">
      <c r="A314" s="3"/>
      <c r="C314" s="108"/>
      <c r="D314" s="108"/>
      <c r="E314" s="108"/>
      <c r="F314" s="108"/>
      <c r="G314" s="108"/>
      <c r="H314" s="108"/>
      <c r="J314" s="157"/>
      <c r="K314" s="157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1:43" s="2" customFormat="1">
      <c r="A315" s="3"/>
      <c r="C315" s="108"/>
      <c r="D315" s="108"/>
      <c r="E315" s="108"/>
      <c r="F315" s="108"/>
      <c r="G315" s="108"/>
      <c r="H315" s="108"/>
      <c r="J315" s="157"/>
      <c r="K315" s="157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1:43" s="2" customFormat="1">
      <c r="A316" s="3"/>
      <c r="C316" s="108"/>
      <c r="D316" s="108"/>
      <c r="E316" s="108"/>
      <c r="F316" s="108"/>
      <c r="G316" s="108"/>
      <c r="H316" s="108"/>
      <c r="J316" s="157"/>
      <c r="K316" s="157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1:43" s="2" customFormat="1">
      <c r="A317" s="3"/>
      <c r="C317" s="108"/>
      <c r="D317" s="108"/>
      <c r="E317" s="108"/>
      <c r="F317" s="108"/>
      <c r="G317" s="108"/>
      <c r="H317" s="108"/>
      <c r="J317" s="157"/>
      <c r="K317" s="157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1:43" s="2" customFormat="1">
      <c r="A318" s="3"/>
      <c r="C318" s="108"/>
      <c r="D318" s="108"/>
      <c r="E318" s="108"/>
      <c r="F318" s="108"/>
      <c r="G318" s="108"/>
      <c r="H318" s="108"/>
      <c r="J318" s="157"/>
      <c r="K318" s="157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1:43" s="2" customFormat="1">
      <c r="A319" s="3"/>
      <c r="C319" s="108"/>
      <c r="D319" s="108"/>
      <c r="E319" s="108"/>
      <c r="F319" s="108"/>
      <c r="G319" s="108"/>
      <c r="H319" s="108"/>
      <c r="J319" s="157"/>
      <c r="K319" s="157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1:43" s="2" customFormat="1">
      <c r="A320" s="3"/>
      <c r="C320" s="108"/>
      <c r="D320" s="108"/>
      <c r="E320" s="108"/>
      <c r="F320" s="108"/>
      <c r="G320" s="108"/>
      <c r="H320" s="108"/>
      <c r="J320" s="157"/>
      <c r="K320" s="157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1:43" s="2" customFormat="1">
      <c r="A321" s="3"/>
      <c r="C321" s="108"/>
      <c r="D321" s="108"/>
      <c r="E321" s="108"/>
      <c r="F321" s="108"/>
      <c r="G321" s="108"/>
      <c r="H321" s="108"/>
      <c r="J321" s="157"/>
      <c r="K321" s="157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1:43" s="2" customFormat="1">
      <c r="A322" s="3"/>
      <c r="C322" s="108"/>
      <c r="D322" s="108"/>
      <c r="E322" s="108"/>
      <c r="F322" s="108"/>
      <c r="G322" s="108"/>
      <c r="H322" s="108"/>
      <c r="J322" s="157"/>
      <c r="K322" s="157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1:43" s="2" customFormat="1">
      <c r="A323" s="3"/>
      <c r="C323" s="108"/>
      <c r="D323" s="108"/>
      <c r="E323" s="108"/>
      <c r="F323" s="108"/>
      <c r="G323" s="108"/>
      <c r="H323" s="108"/>
      <c r="J323" s="157"/>
      <c r="K323" s="157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</row>
    <row r="324" spans="1:43" s="2" customFormat="1">
      <c r="A324" s="3"/>
      <c r="C324" s="108"/>
      <c r="D324" s="108"/>
      <c r="E324" s="108"/>
      <c r="F324" s="108"/>
      <c r="G324" s="108"/>
      <c r="H324" s="108"/>
      <c r="J324" s="157"/>
      <c r="K324" s="157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</row>
    <row r="325" spans="1:43" s="2" customFormat="1">
      <c r="A325" s="3"/>
      <c r="C325" s="108"/>
      <c r="D325" s="108"/>
      <c r="E325" s="108"/>
      <c r="F325" s="108"/>
      <c r="G325" s="108"/>
      <c r="H325" s="108"/>
      <c r="J325" s="157"/>
      <c r="K325" s="157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</row>
    <row r="326" spans="1:43" s="2" customFormat="1">
      <c r="A326" s="3"/>
      <c r="C326" s="108"/>
      <c r="D326" s="108"/>
      <c r="E326" s="108"/>
      <c r="F326" s="108"/>
      <c r="G326" s="108"/>
      <c r="H326" s="108"/>
      <c r="J326" s="157"/>
      <c r="K326" s="157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</row>
    <row r="327" spans="1:43" s="2" customFormat="1">
      <c r="A327" s="3"/>
      <c r="C327" s="108"/>
      <c r="D327" s="108"/>
      <c r="E327" s="108"/>
      <c r="F327" s="108"/>
      <c r="G327" s="108"/>
      <c r="H327" s="108"/>
      <c r="J327" s="157"/>
      <c r="K327" s="157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</row>
    <row r="328" spans="1:43" s="2" customFormat="1">
      <c r="A328" s="3"/>
      <c r="C328" s="108"/>
      <c r="D328" s="108"/>
      <c r="E328" s="108"/>
      <c r="F328" s="108"/>
      <c r="G328" s="108"/>
      <c r="H328" s="108"/>
      <c r="J328" s="157"/>
      <c r="K328" s="157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</row>
    <row r="329" spans="1:43" s="2" customFormat="1">
      <c r="A329" s="3"/>
      <c r="C329" s="108"/>
      <c r="D329" s="108"/>
      <c r="E329" s="108"/>
      <c r="F329" s="108"/>
      <c r="G329" s="108"/>
      <c r="H329" s="108"/>
      <c r="J329" s="157"/>
      <c r="K329" s="157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</row>
    <row r="330" spans="1:43" s="2" customFormat="1">
      <c r="A330" s="3"/>
      <c r="C330" s="108"/>
      <c r="D330" s="108"/>
      <c r="E330" s="108"/>
      <c r="F330" s="108"/>
      <c r="G330" s="108"/>
      <c r="H330" s="108"/>
      <c r="J330" s="157"/>
      <c r="K330" s="157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</row>
    <row r="331" spans="1:43" s="2" customFormat="1">
      <c r="A331" s="3"/>
      <c r="C331" s="108"/>
      <c r="D331" s="108"/>
      <c r="E331" s="108"/>
      <c r="F331" s="108"/>
      <c r="G331" s="108"/>
      <c r="H331" s="108"/>
      <c r="J331" s="157"/>
      <c r="K331" s="157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1:43" s="2" customFormat="1">
      <c r="A332" s="3"/>
      <c r="C332" s="108"/>
      <c r="D332" s="108"/>
      <c r="E332" s="108"/>
      <c r="F332" s="108"/>
      <c r="G332" s="108"/>
      <c r="H332" s="108"/>
      <c r="J332" s="157"/>
      <c r="K332" s="157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</row>
    <row r="333" spans="1:43" s="2" customFormat="1">
      <c r="A333" s="3"/>
      <c r="C333" s="108"/>
      <c r="D333" s="108"/>
      <c r="E333" s="108"/>
      <c r="F333" s="108"/>
      <c r="G333" s="108"/>
      <c r="H333" s="108"/>
      <c r="J333" s="157"/>
      <c r="K333" s="157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</row>
    <row r="334" spans="1:43" s="2" customFormat="1">
      <c r="A334" s="3"/>
      <c r="C334" s="108"/>
      <c r="D334" s="108"/>
      <c r="E334" s="108"/>
      <c r="F334" s="108"/>
      <c r="G334" s="108"/>
      <c r="H334" s="108"/>
      <c r="J334" s="157"/>
      <c r="K334" s="157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</row>
    <row r="335" spans="1:43" s="2" customFormat="1">
      <c r="A335" s="3"/>
      <c r="C335" s="108"/>
      <c r="D335" s="108"/>
      <c r="E335" s="108"/>
      <c r="F335" s="108"/>
      <c r="G335" s="108"/>
      <c r="H335" s="108"/>
      <c r="J335" s="157"/>
      <c r="K335" s="157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</row>
    <row r="336" spans="1:43" s="2" customFormat="1">
      <c r="A336" s="3"/>
      <c r="C336" s="108"/>
      <c r="D336" s="108"/>
      <c r="E336" s="108"/>
      <c r="F336" s="108"/>
      <c r="G336" s="108"/>
      <c r="H336" s="108"/>
      <c r="J336" s="157"/>
      <c r="K336" s="157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</row>
    <row r="337" spans="1:43" s="2" customFormat="1">
      <c r="A337" s="3"/>
      <c r="C337" s="108"/>
      <c r="D337" s="108"/>
      <c r="E337" s="108"/>
      <c r="F337" s="108"/>
      <c r="G337" s="108"/>
      <c r="H337" s="108"/>
      <c r="J337" s="157"/>
      <c r="K337" s="157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</row>
    <row r="338" spans="1:43" s="2" customFormat="1">
      <c r="A338" s="3"/>
      <c r="C338" s="108"/>
      <c r="D338" s="108"/>
      <c r="E338" s="108"/>
      <c r="F338" s="108"/>
      <c r="G338" s="108"/>
      <c r="H338" s="108"/>
      <c r="J338" s="157"/>
      <c r="K338" s="157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</row>
    <row r="339" spans="1:43" s="2" customFormat="1">
      <c r="A339" s="3"/>
      <c r="C339" s="108"/>
      <c r="D339" s="108"/>
      <c r="E339" s="108"/>
      <c r="F339" s="108"/>
      <c r="G339" s="108"/>
      <c r="H339" s="108"/>
      <c r="J339" s="157"/>
      <c r="K339" s="157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</row>
    <row r="340" spans="1:43" s="2" customFormat="1">
      <c r="A340" s="3"/>
      <c r="C340" s="108"/>
      <c r="D340" s="108"/>
      <c r="E340" s="108"/>
      <c r="F340" s="108"/>
      <c r="G340" s="108"/>
      <c r="H340" s="108"/>
      <c r="J340" s="157"/>
      <c r="K340" s="157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</row>
    <row r="341" spans="1:43" s="2" customFormat="1">
      <c r="A341" s="3"/>
      <c r="C341" s="108"/>
      <c r="D341" s="108"/>
      <c r="E341" s="108"/>
      <c r="F341" s="108"/>
      <c r="G341" s="108"/>
      <c r="H341" s="108"/>
      <c r="J341" s="157"/>
      <c r="K341" s="157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</row>
    <row r="342" spans="1:43" s="2" customFormat="1">
      <c r="A342" s="3"/>
      <c r="C342" s="108"/>
      <c r="D342" s="108"/>
      <c r="E342" s="108"/>
      <c r="F342" s="108"/>
      <c r="G342" s="108"/>
      <c r="H342" s="108"/>
      <c r="J342" s="157"/>
      <c r="K342" s="157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</row>
    <row r="343" spans="1:43" s="2" customFormat="1">
      <c r="A343" s="3"/>
      <c r="C343" s="108"/>
      <c r="D343" s="108"/>
      <c r="E343" s="108"/>
      <c r="F343" s="108"/>
      <c r="G343" s="108"/>
      <c r="H343" s="108"/>
      <c r="J343" s="157"/>
      <c r="K343" s="157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</row>
    <row r="344" spans="1:43" s="2" customFormat="1">
      <c r="A344" s="3"/>
      <c r="C344" s="108"/>
      <c r="D344" s="108"/>
      <c r="E344" s="108"/>
      <c r="F344" s="108"/>
      <c r="G344" s="108"/>
      <c r="H344" s="108"/>
      <c r="J344" s="157"/>
      <c r="K344" s="157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</row>
    <row r="345" spans="1:43" s="2" customFormat="1">
      <c r="A345" s="3"/>
      <c r="C345" s="108"/>
      <c r="D345" s="108"/>
      <c r="E345" s="108"/>
      <c r="F345" s="108"/>
      <c r="G345" s="108"/>
      <c r="H345" s="108"/>
      <c r="J345" s="157"/>
      <c r="K345" s="157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</row>
    <row r="346" spans="1:43" s="2" customFormat="1">
      <c r="A346" s="3"/>
      <c r="C346" s="108"/>
      <c r="D346" s="108"/>
      <c r="E346" s="108"/>
      <c r="F346" s="108"/>
      <c r="G346" s="108"/>
      <c r="H346" s="108"/>
      <c r="J346" s="157"/>
      <c r="K346" s="157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</row>
    <row r="347" spans="1:43" s="2" customFormat="1">
      <c r="A347" s="3"/>
      <c r="C347" s="108"/>
      <c r="D347" s="108"/>
      <c r="E347" s="108"/>
      <c r="F347" s="108"/>
      <c r="G347" s="108"/>
      <c r="H347" s="108"/>
      <c r="J347" s="157"/>
      <c r="K347" s="157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</row>
    <row r="348" spans="1:43" s="2" customFormat="1">
      <c r="A348" s="3"/>
      <c r="C348" s="108"/>
      <c r="D348" s="108"/>
      <c r="E348" s="108"/>
      <c r="F348" s="108"/>
      <c r="G348" s="108"/>
      <c r="H348" s="108"/>
      <c r="J348" s="157"/>
      <c r="K348" s="157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</row>
    <row r="349" spans="1:43" s="2" customFormat="1">
      <c r="A349" s="3"/>
      <c r="C349" s="108"/>
      <c r="D349" s="108"/>
      <c r="E349" s="108"/>
      <c r="F349" s="108"/>
      <c r="G349" s="108"/>
      <c r="H349" s="108"/>
      <c r="J349" s="157"/>
      <c r="K349" s="157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</row>
    <row r="350" spans="1:43" s="2" customFormat="1">
      <c r="A350" s="3"/>
      <c r="C350" s="108"/>
      <c r="D350" s="108"/>
      <c r="E350" s="108"/>
      <c r="F350" s="108"/>
      <c r="G350" s="108"/>
      <c r="H350" s="108"/>
      <c r="J350" s="157"/>
      <c r="K350" s="157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</row>
    <row r="351" spans="1:43" s="2" customFormat="1">
      <c r="A351" s="3"/>
      <c r="C351" s="108"/>
      <c r="D351" s="108"/>
      <c r="E351" s="108"/>
      <c r="F351" s="108"/>
      <c r="G351" s="108"/>
      <c r="H351" s="108"/>
      <c r="J351" s="157"/>
      <c r="K351" s="157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</row>
    <row r="352" spans="1:43" s="2" customFormat="1">
      <c r="A352" s="3"/>
      <c r="C352" s="108"/>
      <c r="D352" s="108"/>
      <c r="E352" s="108"/>
      <c r="F352" s="108"/>
      <c r="G352" s="108"/>
      <c r="H352" s="108"/>
      <c r="J352" s="157"/>
      <c r="K352" s="157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</row>
    <row r="353" spans="1:43" s="2" customFormat="1">
      <c r="A353" s="3"/>
      <c r="C353" s="108"/>
      <c r="D353" s="108"/>
      <c r="E353" s="108"/>
      <c r="F353" s="108"/>
      <c r="G353" s="108"/>
      <c r="H353" s="108"/>
      <c r="J353" s="157"/>
      <c r="K353" s="157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</row>
    <row r="354" spans="1:43" s="2" customFormat="1">
      <c r="A354" s="3"/>
      <c r="C354" s="108"/>
      <c r="D354" s="108"/>
      <c r="E354" s="108"/>
      <c r="F354" s="108"/>
      <c r="G354" s="108"/>
      <c r="H354" s="108"/>
      <c r="J354" s="157"/>
      <c r="K354" s="157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</row>
    <row r="355" spans="1:43" s="2" customFormat="1">
      <c r="A355" s="3"/>
      <c r="C355" s="108"/>
      <c r="D355" s="108"/>
      <c r="E355" s="108"/>
      <c r="F355" s="108"/>
      <c r="G355" s="108"/>
      <c r="H355" s="108"/>
      <c r="J355" s="157"/>
      <c r="K355" s="157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</row>
    <row r="356" spans="1:43" s="2" customFormat="1">
      <c r="A356" s="3"/>
      <c r="C356" s="108"/>
      <c r="D356" s="108"/>
      <c r="E356" s="108"/>
      <c r="F356" s="108"/>
      <c r="G356" s="108"/>
      <c r="H356" s="108"/>
      <c r="J356" s="157"/>
      <c r="K356" s="157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</row>
    <row r="357" spans="1:43" s="2" customFormat="1">
      <c r="A357" s="3"/>
      <c r="C357" s="108"/>
      <c r="D357" s="108"/>
      <c r="E357" s="108"/>
      <c r="F357" s="108"/>
      <c r="G357" s="108"/>
      <c r="H357" s="108"/>
      <c r="J357" s="157"/>
      <c r="K357" s="157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</row>
    <row r="358" spans="1:43" s="2" customFormat="1">
      <c r="A358" s="3"/>
      <c r="C358" s="108"/>
      <c r="D358" s="108"/>
      <c r="E358" s="108"/>
      <c r="F358" s="108"/>
      <c r="G358" s="108"/>
      <c r="H358" s="108"/>
      <c r="J358" s="157"/>
      <c r="K358" s="157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</row>
    <row r="359" spans="1:43" s="2" customFormat="1">
      <c r="A359" s="3"/>
      <c r="C359" s="108"/>
      <c r="D359" s="108"/>
      <c r="E359" s="108"/>
      <c r="F359" s="108"/>
      <c r="G359" s="108"/>
      <c r="H359" s="108"/>
      <c r="J359" s="157"/>
      <c r="K359" s="157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</row>
    <row r="360" spans="1:43" s="2" customFormat="1">
      <c r="A360" s="3"/>
      <c r="C360" s="108"/>
      <c r="D360" s="108"/>
      <c r="E360" s="108"/>
      <c r="F360" s="108"/>
      <c r="G360" s="108"/>
      <c r="H360" s="108"/>
      <c r="J360" s="157"/>
      <c r="K360" s="157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</row>
    <row r="361" spans="1:43" s="2" customFormat="1">
      <c r="A361" s="3"/>
      <c r="C361" s="108"/>
      <c r="D361" s="108"/>
      <c r="E361" s="108"/>
      <c r="F361" s="108"/>
      <c r="G361" s="108"/>
      <c r="H361" s="108"/>
      <c r="J361" s="157"/>
      <c r="K361" s="157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</row>
    <row r="362" spans="1:43" s="2" customFormat="1">
      <c r="A362" s="3"/>
      <c r="C362" s="108"/>
      <c r="D362" s="108"/>
      <c r="E362" s="108"/>
      <c r="F362" s="108"/>
      <c r="G362" s="108"/>
      <c r="H362" s="108"/>
      <c r="J362" s="157"/>
      <c r="K362" s="157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</row>
    <row r="363" spans="1:43" s="2" customFormat="1">
      <c r="A363" s="3"/>
      <c r="C363" s="108"/>
      <c r="D363" s="108"/>
      <c r="E363" s="108"/>
      <c r="F363" s="108"/>
      <c r="G363" s="108"/>
      <c r="H363" s="108"/>
      <c r="J363" s="157"/>
      <c r="K363" s="157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</row>
    <row r="364" spans="1:43" s="2" customFormat="1">
      <c r="A364" s="3"/>
      <c r="C364" s="108"/>
      <c r="D364" s="108"/>
      <c r="E364" s="108"/>
      <c r="F364" s="108"/>
      <c r="G364" s="108"/>
      <c r="H364" s="108"/>
      <c r="J364" s="157"/>
      <c r="K364" s="157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</row>
    <row r="365" spans="1:43" s="2" customFormat="1">
      <c r="A365" s="3"/>
      <c r="C365" s="108"/>
      <c r="D365" s="108"/>
      <c r="E365" s="108"/>
      <c r="F365" s="108"/>
      <c r="G365" s="108"/>
      <c r="H365" s="108"/>
      <c r="J365" s="157"/>
      <c r="K365" s="157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</row>
    <row r="366" spans="1:43" s="2" customFormat="1">
      <c r="A366" s="3"/>
      <c r="C366" s="108"/>
      <c r="D366" s="108"/>
      <c r="E366" s="108"/>
      <c r="F366" s="108"/>
      <c r="G366" s="108"/>
      <c r="H366" s="108"/>
      <c r="J366" s="157"/>
      <c r="K366" s="157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</row>
    <row r="367" spans="1:43" s="2" customFormat="1">
      <c r="A367" s="3"/>
      <c r="C367" s="108"/>
      <c r="D367" s="108"/>
      <c r="E367" s="108"/>
      <c r="F367" s="108"/>
      <c r="G367" s="108"/>
      <c r="H367" s="108"/>
      <c r="J367" s="157"/>
      <c r="K367" s="157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</row>
    <row r="368" spans="1:43" s="2" customFormat="1">
      <c r="A368" s="3"/>
      <c r="C368" s="108"/>
      <c r="D368" s="108"/>
      <c r="E368" s="108"/>
      <c r="F368" s="108"/>
      <c r="G368" s="108"/>
      <c r="H368" s="108"/>
      <c r="J368" s="157"/>
      <c r="K368" s="157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</row>
    <row r="369" spans="1:43" s="2" customFormat="1">
      <c r="A369" s="3"/>
      <c r="C369" s="108"/>
      <c r="D369" s="108"/>
      <c r="E369" s="108"/>
      <c r="F369" s="108"/>
      <c r="G369" s="108"/>
      <c r="H369" s="108"/>
      <c r="J369" s="157"/>
      <c r="K369" s="157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</row>
    <row r="370" spans="1:43" s="2" customFormat="1">
      <c r="A370" s="3"/>
      <c r="C370" s="108"/>
      <c r="D370" s="108"/>
      <c r="E370" s="108"/>
      <c r="F370" s="108"/>
      <c r="G370" s="108"/>
      <c r="H370" s="108"/>
      <c r="J370" s="157"/>
      <c r="K370" s="157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</row>
    <row r="371" spans="1:43" s="2" customFormat="1">
      <c r="A371" s="3"/>
      <c r="C371" s="108"/>
      <c r="D371" s="108"/>
      <c r="E371" s="108"/>
      <c r="F371" s="108"/>
      <c r="G371" s="108"/>
      <c r="H371" s="108"/>
      <c r="J371" s="157"/>
      <c r="K371" s="157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</row>
    <row r="372" spans="1:43" s="2" customFormat="1">
      <c r="A372" s="3"/>
      <c r="C372" s="108"/>
      <c r="D372" s="108"/>
      <c r="E372" s="108"/>
      <c r="F372" s="108"/>
      <c r="G372" s="108"/>
      <c r="H372" s="108"/>
      <c r="J372" s="157"/>
      <c r="K372" s="157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</row>
    <row r="373" spans="1:43" s="2" customFormat="1">
      <c r="A373" s="3"/>
      <c r="C373" s="108"/>
      <c r="D373" s="108"/>
      <c r="E373" s="108"/>
      <c r="F373" s="108"/>
      <c r="G373" s="108"/>
      <c r="H373" s="108"/>
      <c r="J373" s="157"/>
      <c r="K373" s="157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</row>
    <row r="374" spans="1:43" s="2" customFormat="1">
      <c r="A374" s="3"/>
      <c r="C374" s="108"/>
      <c r="D374" s="108"/>
      <c r="E374" s="108"/>
      <c r="F374" s="108"/>
      <c r="G374" s="108"/>
      <c r="H374" s="108"/>
      <c r="J374" s="157"/>
      <c r="K374" s="157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</row>
    <row r="375" spans="1:43" s="2" customFormat="1">
      <c r="A375" s="3"/>
      <c r="C375" s="108"/>
      <c r="D375" s="108"/>
      <c r="E375" s="108"/>
      <c r="F375" s="108"/>
      <c r="G375" s="108"/>
      <c r="H375" s="108"/>
      <c r="J375" s="157"/>
      <c r="K375" s="157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</row>
    <row r="376" spans="1:43" s="2" customFormat="1">
      <c r="A376" s="3"/>
      <c r="C376" s="108"/>
      <c r="D376" s="108"/>
      <c r="E376" s="108"/>
      <c r="F376" s="108"/>
      <c r="G376" s="108"/>
      <c r="H376" s="108"/>
      <c r="J376" s="157"/>
      <c r="K376" s="157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</row>
    <row r="377" spans="1:43" s="2" customFormat="1">
      <c r="A377" s="3"/>
      <c r="C377" s="108"/>
      <c r="D377" s="108"/>
      <c r="E377" s="108"/>
      <c r="F377" s="108"/>
      <c r="G377" s="108"/>
      <c r="H377" s="108"/>
      <c r="J377" s="157"/>
      <c r="K377" s="157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</row>
    <row r="378" spans="1:43" s="2" customFormat="1">
      <c r="A378" s="3"/>
      <c r="C378" s="108"/>
      <c r="D378" s="108"/>
      <c r="E378" s="108"/>
      <c r="F378" s="108"/>
      <c r="G378" s="108"/>
      <c r="H378" s="108"/>
      <c r="J378" s="157"/>
      <c r="K378" s="157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</row>
  </sheetData>
  <mergeCells count="33">
    <mergeCell ref="F1:K1"/>
    <mergeCell ref="F2:N5"/>
    <mergeCell ref="B7:K7"/>
    <mergeCell ref="B8:K8"/>
    <mergeCell ref="B9:K9"/>
    <mergeCell ref="B10:K10"/>
    <mergeCell ref="B11:L11"/>
    <mergeCell ref="B12:K12"/>
    <mergeCell ref="B13:L13"/>
    <mergeCell ref="L14:M14"/>
    <mergeCell ref="B15:J15"/>
    <mergeCell ref="L15:M15"/>
    <mergeCell ref="B16:K16"/>
    <mergeCell ref="B17:K17"/>
    <mergeCell ref="B18:K18"/>
    <mergeCell ref="B19:K19"/>
    <mergeCell ref="A21:N21"/>
    <mergeCell ref="A22:N22"/>
    <mergeCell ref="A23:N23"/>
    <mergeCell ref="A24:N24"/>
    <mergeCell ref="A26:N26"/>
    <mergeCell ref="A28:A29"/>
    <mergeCell ref="B28:B29"/>
    <mergeCell ref="C28:D28"/>
    <mergeCell ref="E28:F28"/>
    <mergeCell ref="I28:J28"/>
    <mergeCell ref="K28:N28"/>
    <mergeCell ref="E57:L57"/>
    <mergeCell ref="A31:N31"/>
    <mergeCell ref="E53:L53"/>
    <mergeCell ref="E54:L54"/>
    <mergeCell ref="E55:L55"/>
    <mergeCell ref="E56:L56"/>
  </mergeCells>
  <printOptions horizontalCentered="1"/>
  <pageMargins left="0.51181102362204722" right="0.19685039370078741" top="0.39370078740157483" bottom="0.59055118110236227" header="0" footer="0"/>
  <pageSetup paperSize="9" scale="59" fitToHeight="2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" sqref="B2"/>
    </sheetView>
  </sheetViews>
  <sheetFormatPr defaultRowHeight="12.75"/>
  <cols>
    <col min="1" max="1" width="13.28515625" customWidth="1"/>
    <col min="2" max="2" width="23.7109375" customWidth="1"/>
  </cols>
  <sheetData>
    <row r="1" spans="1:2" ht="18">
      <c r="A1" s="323" t="s">
        <v>203</v>
      </c>
      <c r="B1" s="323"/>
    </row>
    <row r="2" spans="1:2" ht="44.45" customHeight="1"/>
    <row r="3" spans="1:2">
      <c r="A3" s="171"/>
      <c r="B3" s="171" t="s">
        <v>206</v>
      </c>
    </row>
    <row r="4" spans="1:2" s="173" customFormat="1" ht="39" customHeight="1">
      <c r="A4" s="172" t="s">
        <v>205</v>
      </c>
      <c r="B4" s="172"/>
    </row>
    <row r="8" spans="1:2">
      <c r="A8" t="s">
        <v>204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1кв</vt:lpstr>
      <vt:lpstr>1кв зпл</vt:lpstr>
      <vt:lpstr>справка</vt:lpstr>
      <vt:lpstr>Осн. фін. пок. (2)</vt:lpstr>
      <vt:lpstr>Лист1</vt:lpstr>
      <vt:lpstr>'1кв'!Область_печати</vt:lpstr>
      <vt:lpstr>'1кв зпл'!Область_печати</vt:lpstr>
      <vt:lpstr>'Осн. фін. пок. (2)'!Область_печати</vt:lpstr>
      <vt:lpstr>справка!Область_печати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Олександр Герасімов</cp:lastModifiedBy>
  <cp:lastPrinted>2020-05-06T11:56:45Z</cp:lastPrinted>
  <dcterms:created xsi:type="dcterms:W3CDTF">2003-03-13T16:00:22Z</dcterms:created>
  <dcterms:modified xsi:type="dcterms:W3CDTF">2020-05-21T07:34:48Z</dcterms:modified>
</cp:coreProperties>
</file>