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195" windowWidth="15480" windowHeight="1170" tabRatio="611" activeTab="0"/>
  </bookViews>
  <sheets>
    <sheet name="1010" sheetId="1" r:id="rId1"/>
    <sheet name="1020" sheetId="2" r:id="rId2"/>
    <sheet name="1040" sheetId="3" r:id="rId3"/>
    <sheet name="1070" sheetId="4" r:id="rId4"/>
    <sheet name="1090" sheetId="5" r:id="rId5"/>
    <sheet name="1150" sheetId="6" r:id="rId6"/>
    <sheet name="1162" sheetId="7" r:id="rId7"/>
    <sheet name="7363" sheetId="8" r:id="rId8"/>
  </sheets>
  <definedNames>
    <definedName name="_xlnm.Print_Titles" localSheetId="0">'1010'!$59:$60</definedName>
    <definedName name="_xlnm.Print_Titles" localSheetId="1">'1020'!$61:$62</definedName>
    <definedName name="_xlnm.Print_Titles" localSheetId="2">'1040'!$56:$57</definedName>
    <definedName name="_xlnm.Print_Titles" localSheetId="3">'1070'!$56:$57</definedName>
    <definedName name="_xlnm.Print_Titles" localSheetId="4">'1090'!$64:$65</definedName>
    <definedName name="_xlnm.Print_Titles" localSheetId="5">'1150'!$55:$56</definedName>
    <definedName name="_xlnm.Print_Titles" localSheetId="6">'1162'!$65:$66</definedName>
    <definedName name="_xlnm.Print_Titles" localSheetId="7">'7363'!$64:$65</definedName>
    <definedName name="_xlnm.Print_Area" localSheetId="0">'1010'!$A$1:$L$97</definedName>
    <definedName name="_xlnm.Print_Area" localSheetId="1">'1020'!$A$1:$L$113</definedName>
    <definedName name="_xlnm.Print_Area" localSheetId="2">'1040'!$A$1:$L$96</definedName>
    <definedName name="_xlnm.Print_Area" localSheetId="3">'1070'!$A$1:$L$86</definedName>
    <definedName name="_xlnm.Print_Area" localSheetId="4">'1090'!$A$1:$L$122</definedName>
    <definedName name="_xlnm.Print_Area" localSheetId="5">'1150'!$A$1:$L$80</definedName>
    <definedName name="_xlnm.Print_Area" localSheetId="6">'1162'!$A$1:$L$99</definedName>
    <definedName name="_xlnm.Print_Area" localSheetId="7">'7363'!$A$1:$L$90</definedName>
  </definedNames>
  <calcPr fullCalcOnLoad="1"/>
</workbook>
</file>

<file path=xl/sharedStrings.xml><?xml version="1.0" encoding="utf-8"?>
<sst xmlns="http://schemas.openxmlformats.org/spreadsheetml/2006/main" count="1358" uniqueCount="326">
  <si>
    <t>грн.</t>
  </si>
  <si>
    <t>Програма розвитку системи цивільного захисту в м. Кривому Розі на 2016 - 2020 роки</t>
  </si>
  <si>
    <t>Усього:</t>
  </si>
  <si>
    <t>хотелки на февраль/план бюджета на 2017*100</t>
  </si>
  <si>
    <t>Бюджетний кодекс України (Закон від 08.07.2010р. №2456-VI,зі змінами та доповненнями)</t>
  </si>
  <si>
    <t>Конституція України (Закон від 28.06.1996 №254/96-ВР, зі змінами та доповненнями)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</si>
  <si>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Покращення матеріально-технічної бази дошкільних навчальних закладів</t>
    </r>
  </si>
  <si>
    <t>0610000</t>
  </si>
  <si>
    <t>0611010</t>
  </si>
  <si>
    <t>Надання дошкільної освіти</t>
  </si>
  <si>
    <t>0600000</t>
  </si>
  <si>
    <t>кількість закладів дошкільної освіти</t>
  </si>
  <si>
    <t xml:space="preserve">Забезпечення надання дошкільної освіти </t>
  </si>
  <si>
    <t>Ю.В. Назарова</t>
  </si>
  <si>
    <t>Заступник директора департаменту фінансів - начальник бюджетного управління</t>
  </si>
  <si>
    <t>ЗАТВЕРДЖЕНО</t>
  </si>
  <si>
    <t>ПАСПОРТ</t>
  </si>
  <si>
    <t>1.</t>
  </si>
  <si>
    <t>2.</t>
  </si>
  <si>
    <t>3.</t>
  </si>
  <si>
    <t>(найменування головного розпорядника)</t>
  </si>
  <si>
    <t>(найменування відповідального виконавця)</t>
  </si>
  <si>
    <t>(КФКВК)</t>
  </si>
  <si>
    <t>(найменування бюджетної програми)</t>
  </si>
  <si>
    <t xml:space="preserve">4. </t>
  </si>
  <si>
    <t xml:space="preserve">5. </t>
  </si>
  <si>
    <t xml:space="preserve">Підстави для виконання бюджетної програми: </t>
  </si>
  <si>
    <t>6.</t>
  </si>
  <si>
    <t>Мета бюджетної програми:</t>
  </si>
  <si>
    <t>7.</t>
  </si>
  <si>
    <t>№ з/п</t>
  </si>
  <si>
    <t>8.</t>
  </si>
  <si>
    <t>Загальний фонд</t>
  </si>
  <si>
    <t>Спеціальний фонд</t>
  </si>
  <si>
    <t>9.</t>
  </si>
  <si>
    <t>10.</t>
  </si>
  <si>
    <t>Одиниця виміру</t>
  </si>
  <si>
    <t>ПОГОДЖЕНО:</t>
  </si>
  <si>
    <t>0910</t>
  </si>
  <si>
    <t>од.</t>
  </si>
  <si>
    <t>Департамент освіти і науки виконкому Криворізької міської ради</t>
  </si>
  <si>
    <t>департаменту освіти і науки виконкому Криворізької міської ради</t>
  </si>
  <si>
    <t>(найменування головного розпорядника коштів міського бюджету)</t>
  </si>
  <si>
    <t>бюджетної програми місцевого бюджету на 2019 рік</t>
  </si>
  <si>
    <t>Завдання</t>
  </si>
  <si>
    <t>Напрями використання бюджетних коштів:</t>
  </si>
  <si>
    <t>Завдання бюджетної програми:</t>
  </si>
  <si>
    <t>Наприми використнання бюджетних коштів</t>
  </si>
  <si>
    <t>у тому числі бюджет розвитку</t>
  </si>
  <si>
    <t>Усього</t>
  </si>
  <si>
    <t>Джерело фінансування</t>
  </si>
  <si>
    <t>Назва місцевої/регіональної програми</t>
  </si>
  <si>
    <t>Результативні показники бюджетної програми:</t>
  </si>
  <si>
    <t>Показник</t>
  </si>
  <si>
    <t>(підпис)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</si>
  <si>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створення належних умов для надання на належному рівні дошкільної освіти та виховання дітей</t>
    </r>
  </si>
  <si>
    <t>Програма перспективного розвитку освіти м. Кривого Рогу на 2019 - 2021 роки</t>
  </si>
  <si>
    <t>Зведення планів по мережі, штатах і контингентах установ, що фінансуються з місцевих бюджетів областей та міста Києва на 2019 рік</t>
  </si>
  <si>
    <t>кількість груп</t>
  </si>
  <si>
    <t>кількість дітей від 0 - 6 років</t>
  </si>
  <si>
    <t>кількість дітей, що відвідують заклади дошкільної освіти</t>
  </si>
  <si>
    <t>осіб</t>
  </si>
  <si>
    <t>середні витрати на одну дитину</t>
  </si>
  <si>
    <t>діто-дні відвідування</t>
  </si>
  <si>
    <t>діто/дні</t>
  </si>
  <si>
    <t>Розрахунок</t>
  </si>
  <si>
    <t>відсоток охоплення дітей дошкільною освітою</t>
  </si>
  <si>
    <t>кількість днів відвідування</t>
  </si>
  <si>
    <t>%</t>
  </si>
  <si>
    <t>дні</t>
  </si>
  <si>
    <t>Розрахунок до кошторису на 2019 рік</t>
  </si>
  <si>
    <t>кількість придбаної побутової техніки та іншого обладнання довгострокового користування</t>
  </si>
  <si>
    <t>середні витрати на придбання одиниці побутової техніки та іншого обладнання довгострокового користування</t>
  </si>
  <si>
    <t>середні витрати на проведення одного капітального ремонту</t>
  </si>
  <si>
    <t>відсоток оновлення обладнання та предметів довгострокового користування до запланованого обсягу видатків</t>
  </si>
  <si>
    <t xml:space="preserve">відсоток обсягу коштів направлених на проведення капітальних ремонтів до запланованого </t>
  </si>
  <si>
    <t>Надання загальної середньої освіти загальноосвітніми навчальними закладами (в т.ч. школою - дитячим садком, інтернатом при школі), спеціалізованими школами, ліцеями, гімназіями, колегіумами</t>
  </si>
  <si>
    <t>0611020</t>
  </si>
  <si>
    <t>0921</t>
  </si>
  <si>
    <t>Забезпечення надання послуг з повної загальної середньої освіти в денних закладах загальної середньої освіти</t>
  </si>
  <si>
    <r>
      <rPr>
        <b/>
        <sz val="13"/>
        <rFont val="Times New Roman"/>
        <family val="1"/>
      </rPr>
      <t xml:space="preserve">Завдання 3. </t>
    </r>
    <r>
      <rPr>
        <sz val="13"/>
        <rFont val="Times New Roman"/>
        <family val="1"/>
      </rPr>
      <t>Забезпечення оздоровлення дітей пільгових категорій</t>
    </r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</si>
  <si>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надання відповідних послуг денними закладами загальної середньої освіти</t>
    </r>
  </si>
  <si>
    <t>кількість  закладів (за ступенями шкіл):</t>
  </si>
  <si>
    <t>кількість закладів І ступеня</t>
  </si>
  <si>
    <t>кількість класів</t>
  </si>
  <si>
    <t>обсяг видатків на перевезення дітей пільгових категорій до оздоровчих таборів</t>
  </si>
  <si>
    <t>середньорічна кількість дітей, які будуть перевезені до оздоровчих таборів</t>
  </si>
  <si>
    <t xml:space="preserve">витрати на перевезення 1 дитини до оздоровчого табору </t>
  </si>
  <si>
    <t xml:space="preserve">Розрахунок </t>
  </si>
  <si>
    <t>0611040</t>
  </si>
  <si>
    <t>0922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</si>
  <si>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</si>
  <si>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Покращення матеріально-технічної бази загальноосвітніх шкіл-інтернатів, загальноосвітніх санаторних шкіл-інтернатів</t>
    </r>
  </si>
  <si>
    <t>кількість закладів І - ІІ ступеня</t>
  </si>
  <si>
    <t>кількість закладів І - ІІІ ступеня</t>
  </si>
  <si>
    <t>0611070</t>
  </si>
  <si>
    <t xml:space="preserve">Забезпечення надання освіти в закладах загальної середньої освіти, санаторних школах-інтернатах </t>
  </si>
  <si>
    <t>Створення умов для надання повної загальної середньої освіти хлопцям і дівчатам, які потребують корекції фізичного та (або) розумового розвитку</t>
  </si>
  <si>
    <t>кількість дітей пільгових категорій</t>
  </si>
  <si>
    <t>Надання позашкільної освіти позашкільними закладами освіти, заходи із позашкільної роботи з дітьми</t>
  </si>
  <si>
    <t>0611090</t>
  </si>
  <si>
    <t>0960</t>
  </si>
  <si>
    <t>Задоволення потреб дівчат і хлопців у сфері позашкільної освіти з урахуванням їх віку та місця проживання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</si>
  <si>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Забезпечення оздоровлення дітей пільгових категорій</t>
    </r>
  </si>
  <si>
    <r>
      <rPr>
        <b/>
        <sz val="13"/>
        <rFont val="Times New Roman"/>
        <family val="1"/>
      </rPr>
      <t>Завдання 3.</t>
    </r>
    <r>
      <rPr>
        <sz val="13"/>
        <rFont val="Times New Roman"/>
        <family val="1"/>
      </rPr>
      <t xml:space="preserve"> Покращення матеріально-технічної бази позашкільних навчальних закладів</t>
    </r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</si>
  <si>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рівні можливості дівчатам та хлопцям у сфері отримання позашкільної освіти</t>
    </r>
  </si>
  <si>
    <t>кількість гуртків за напрямами діяльності:</t>
  </si>
  <si>
    <t>кількість дітей, які отримують позашкільну освіту, у т.ч. за напрямами діяльності гуртків:</t>
  </si>
  <si>
    <t xml:space="preserve">Статистична звітність, форма №1-ПЗ </t>
  </si>
  <si>
    <t>відсоток дітей, охоплених позашкільною освітою</t>
  </si>
  <si>
    <t>Звітність установ</t>
  </si>
  <si>
    <t>середньорічна кількість дітей, які будуть оздоровлені</t>
  </si>
  <si>
    <t>середні витрати на 1 дитину, яка буде оздоровлена</t>
  </si>
  <si>
    <t xml:space="preserve">кількість придбаного обладнання довгострокового користування </t>
  </si>
  <si>
    <t>кількість проведених капітальних ремонтів</t>
  </si>
  <si>
    <t>середні витрати на придбання одиниці обладнання довгострокового користування</t>
  </si>
  <si>
    <t xml:space="preserve">відсоток обсягу коштів направлених на проведення капітальних ремонтів  до запланованого </t>
  </si>
  <si>
    <t>0611150</t>
  </si>
  <si>
    <t>0990</t>
  </si>
  <si>
    <t>Методичне забезпечення діяльності навчальних закладів</t>
  </si>
  <si>
    <t>Забезпечення належної методичної роботи закладами освіти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</si>
  <si>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належну методичну роботу в закладах освіти</t>
    </r>
  </si>
  <si>
    <t xml:space="preserve">кількість заходів </t>
  </si>
  <si>
    <t>кількість дітей, які беруть участь у проведених заходів</t>
  </si>
  <si>
    <t>дітей</t>
  </si>
  <si>
    <t xml:space="preserve">кількість дітей, які присутні на одному заході 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</si>
  <si>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складання і надання кошторисної, звітної, фінансової документації, фінансування установ освіти згідно з затвердженими кошторисами</t>
    </r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</si>
  <si>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 Забезпечити надання якісних послуг з централізованого господарського обслуговування</t>
    </r>
  </si>
  <si>
    <r>
      <rPr>
        <b/>
        <sz val="13"/>
        <rFont val="Times New Roman"/>
        <family val="1"/>
      </rPr>
      <t>Завдання 3.</t>
    </r>
    <r>
      <rPr>
        <sz val="13"/>
        <rFont val="Times New Roman"/>
        <family val="1"/>
      </rPr>
      <t xml:space="preserve"> Забезпечення проведення первинної професійної орієнтації учнів у навчально-виробничих комбінатах</t>
    </r>
  </si>
  <si>
    <t>кількість одержувачів допомоги</t>
  </si>
  <si>
    <t>середній розмір допомоги</t>
  </si>
  <si>
    <t>обсяг капітальних видатків</t>
  </si>
  <si>
    <t>Додатов 3 до рішення Криворізької міської ради від 26.12.2018 №3274 "Про міський бюджет на 2019 рік"</t>
  </si>
  <si>
    <t>кількість учнів</t>
  </si>
  <si>
    <t>кількіть ставок педагогічного персоналу та віднесених до них</t>
  </si>
  <si>
    <t xml:space="preserve">     гуртки ішших напрямів</t>
  </si>
  <si>
    <t xml:space="preserve">відсоток дітей, які отримають нагороди </t>
  </si>
  <si>
    <r>
      <rPr>
        <b/>
        <sz val="13"/>
        <rFont val="Times New Roman"/>
        <family val="1"/>
      </rPr>
      <t>Завдання 4.</t>
    </r>
    <r>
      <rPr>
        <sz val="13"/>
        <rFont val="Times New Roman"/>
        <family val="1"/>
      </rPr>
      <t xml:space="preserve"> Забезпечення прав дітей з особливими освітніми потребами віком від 2 до 18 років на здобуття дошкільної та загальної середньої освіти</t>
    </r>
  </si>
  <si>
    <r>
      <rPr>
        <b/>
        <sz val="13"/>
        <rFont val="Times New Roman"/>
        <family val="1"/>
      </rPr>
      <t>Завдання 5.</t>
    </r>
    <r>
      <rPr>
        <sz val="13"/>
        <rFont val="Times New Roman"/>
        <family val="1"/>
      </rPr>
      <t xml:space="preserve"> Забезпечити надання допомоги  дітям-сиротам та дітям, позбавленим батьківського піклування, яким виповнюється 18 років</t>
    </r>
  </si>
  <si>
    <t>(КТПКВК МБ)</t>
  </si>
  <si>
    <t>гривень</t>
  </si>
  <si>
    <t xml:space="preserve">Обсяг бюджетних призначень/бюджетних асигнувань </t>
  </si>
  <si>
    <t xml:space="preserve">гривень, у тому числі загального фонду </t>
  </si>
  <si>
    <t>гривень та спеціального фонду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</si>
  <si>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дошкільну освіту" (Закон від 11.07.2001 №2628-ІІІ), (зі змінами), "Про охорону дитинства" (Закон від 26.04.2001 №2402-ІІІ),  (зі змінами)</t>
  </si>
  <si>
    <t>Наказ Міністерства освіти і науки України від 10.07.2017 №992 "Про затвердження Типового переліку бюджетних програм і результативних показників їх виконання для місцевих бюджетів у галузі "Освіта" (зі змінами та доповненнями)</t>
  </si>
  <si>
    <t>Придбання обладнання довгострокового користування та здійснення капітальних ремонтів закладів дошкільної освіти</t>
  </si>
  <si>
    <t>Перелік місцевих/регіональних програм, що виконуються у складі бюджетної програми:</t>
  </si>
  <si>
    <t>Статистичні дані станом на 01.01.2018 року</t>
  </si>
  <si>
    <t>Продукту</t>
  </si>
  <si>
    <t>Ефективності</t>
  </si>
  <si>
    <t>Якості</t>
  </si>
  <si>
    <t>Затрат</t>
  </si>
  <si>
    <t>Наказ МФУ від 26.08.2014 №836 "Про деякі питання запровадженням програмно-цільового методу складання та виконання місцевих бюджетів" (зі змінами і доповненнями)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</si>
  <si>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Покращення матеріально-технічної бази загальноосвітніх навчальних закладів</t>
    </r>
  </si>
  <si>
    <t>Придбання обладнання довгострокового користування та здійснення капітальних ремонтів закладів загальної середньої освіти</t>
  </si>
  <si>
    <t>кількість класів у закладах І ступеня</t>
  </si>
  <si>
    <t>кількість класів у закладах І - ІІ ступенів</t>
  </si>
  <si>
    <t>кількість класів у закладах І - ІІІ ступенів</t>
  </si>
  <si>
    <t>середні витрати на одного учня</t>
  </si>
  <si>
    <t>кількіть штатних одиниць інших працівникі</t>
  </si>
  <si>
    <t>усього-кількіть ставок (штатних одиниць)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</si>
  <si>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надання належної освіти та відповідних умов перебування учнів у закладах загальної середньої освіти, санаторних школах-інтернатах</t>
    </r>
  </si>
  <si>
    <t>Забезпечення діяльності загальноосвітніх та санаторних шкіл-інтернатів</t>
  </si>
  <si>
    <t>кількість  закладів :</t>
  </si>
  <si>
    <t>заклади І - ІІ ступеня</t>
  </si>
  <si>
    <t>заклади І - ІІІ ступеня</t>
  </si>
  <si>
    <t>кількість класів у закладах І - ІІ ступеня</t>
  </si>
  <si>
    <t>кількість класів у закладах І - ІІІ ступеня</t>
  </si>
  <si>
    <t>Надання загальної середньої освіти спецільними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</si>
  <si>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рівні можливості для отримання повної загальної середньої освіти та реабілітаційних послуг дівчатами та хлопцями, які потребують корекції фізичного та розумового розвитку, з урахуванням нозології захворювання</t>
    </r>
  </si>
  <si>
    <t>Забезпечення діяльності закладів для дітей, які потребують корекції фізичного та (або) розумового розвитку</t>
  </si>
  <si>
    <t xml:space="preserve">кількість  закладів </t>
  </si>
  <si>
    <t>усього-кількіть працівників (штатних одиниць)</t>
  </si>
  <si>
    <t>кількість дітей, вихованців</t>
  </si>
  <si>
    <t>середні витрати на одного вихованця</t>
  </si>
  <si>
    <t>середні витрати на одяг, взуття, засоби гігієни, канцелярські товари і шкільне приладдя на 1 вихованця (дівчину/хлопця)</t>
  </si>
  <si>
    <t>середні витрати на харчування 1 вихованця</t>
  </si>
  <si>
    <t>Придбання обладнання довгострокового користування для закладів позашкільної освіти</t>
  </si>
  <si>
    <t xml:space="preserve">     науково-технічні</t>
  </si>
  <si>
    <t xml:space="preserve">     еколого-натуралістичні</t>
  </si>
  <si>
    <t xml:space="preserve">     туристично-краєзнавчі</t>
  </si>
  <si>
    <t xml:space="preserve">     фізкультурно-спортивні або спортивні</t>
  </si>
  <si>
    <t xml:space="preserve">     художньо-естетичні</t>
  </si>
  <si>
    <t xml:space="preserve">     дослідницько-експериментальні</t>
  </si>
  <si>
    <t xml:space="preserve">     оздоровчі</t>
  </si>
  <si>
    <t>Здійснення методичного забезпечення діяльності навчальних закладів освіти міста</t>
  </si>
  <si>
    <t>Забезпечення реалізації інших програм та заходів у сфері освіти</t>
  </si>
  <si>
    <t>Забезпечення діяльності централізованих бухгалтерій відділів освіти виконкомів районних у місті рад</t>
  </si>
  <si>
    <t xml:space="preserve">Забезпечення діяльності груп по централізованому господарському обслуговуванню </t>
  </si>
  <si>
    <t>Забезпечення діяльбності закладів первинної професійної орієнтації учнів</t>
  </si>
  <si>
    <t>Забезпечення діяльності закладів для дітей з особливими освітніми потребами</t>
  </si>
  <si>
    <t>Допомога  дітям-сиротам та дітям, позбавленим батьківського піклування, яким виповнюється 18 років</t>
  </si>
  <si>
    <t>Покращення матеріально-технічної бази закладів освіти міста</t>
  </si>
  <si>
    <t>од</t>
  </si>
  <si>
    <t xml:space="preserve">грн. 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</si>
  <si>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</t>
  </si>
  <si>
    <t>Здійснення перевезення дітей пільгових категорій до дитячих оздоровчих таборів</t>
  </si>
  <si>
    <t>0490</t>
  </si>
  <si>
    <t>0611162</t>
  </si>
  <si>
    <t>Інші програми та заходи у сфері освіти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</si>
  <si>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надання допомоги  дітям-сиротам та дітям, позбавленим батьківського піклування, яким виповнюється 18 років</t>
    </r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</si>
  <si>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Централізоване забезпечення покращення матеріально-технічної бази закладів освіти міста</t>
    </r>
  </si>
  <si>
    <t>Забезпечення реалізації інших програм у сфері освіти</t>
  </si>
  <si>
    <t>Оновлення матеріально-технічної бази у централізованих бухгалтеріях відділів освіти виконкомів районних у місті рад</t>
  </si>
  <si>
    <r>
      <rPr>
        <b/>
        <sz val="13"/>
        <rFont val="Times New Roman"/>
        <family val="1"/>
      </rPr>
      <t>Завдання 5.</t>
    </r>
    <r>
      <rPr>
        <sz val="13"/>
        <rFont val="Times New Roman"/>
        <family val="1"/>
      </rPr>
      <t xml:space="preserve"> Покращення матеріально-технічної бази у сфері освіти</t>
    </r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</si>
  <si>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</si>
  <si>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</si>
  <si>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Наказ МФУ від 27.07.2011 №945 "Примірний перелік результативних показників бюджетних програм для місцевих бюджетів за видатками, що можуть здійснюватися з усіх місцевих бюджетів"</t>
  </si>
  <si>
    <r>
      <t>Завдання 1.</t>
    </r>
    <r>
      <rPr>
        <sz val="13"/>
        <rFont val="Times New Roman"/>
        <family val="1"/>
      </rPr>
      <t xml:space="preserve"> Забезпечення будівництва об'єктів</t>
    </r>
  </si>
  <si>
    <r>
      <rPr>
        <b/>
        <sz val="13"/>
        <rFont val="Times New Roman"/>
        <family val="1"/>
      </rPr>
      <t xml:space="preserve">Завдання 2. </t>
    </r>
    <r>
      <rPr>
        <sz val="13"/>
        <rFont val="Times New Roman"/>
        <family val="1"/>
      </rPr>
      <t>Забезпечення капітальних ремонтів та придбання предметів довгострокового користування</t>
    </r>
  </si>
  <si>
    <t>Проектно-кошторисна документація</t>
  </si>
  <si>
    <t>кв. м.</t>
  </si>
  <si>
    <t>рівень готовності об'єктів будівництва</t>
  </si>
  <si>
    <t>обсяг капітальних ремонтів</t>
  </si>
  <si>
    <t>кількість об'єктів в яких планується здійснити капітальні ремонти</t>
  </si>
  <si>
    <t>середні витрати на капітальний ремонт одного об'єкту</t>
  </si>
  <si>
    <t>середні витрати на 1 км. (кв. м.) капітального ремонту об'єктів</t>
  </si>
  <si>
    <t>відсоток обсягу коштів направлених на проведення капітальних ремонтів до запланованого</t>
  </si>
  <si>
    <t>Рішення Криворізької міської ради від 26.12.2018 №3274 "Про міський бюджет на 2019 рік" (зі змінами), від 26.12.2018 №3297 "Про затвердження Програми перспективного розвитку освіти м. Кривого Рогу на 2019-2021 роки",  від 24.12.2015 №60 "Про затвердження Програми розвитку системи цивільного захисту в м. Кривому Розі на 2016-2020 роки" (зі змінами)</t>
  </si>
  <si>
    <t>Рішення Криворізької міської ради від 26.12.2018 №3274 "Про міський бюджет на 2019 рік" (зі змінами), від 24.12.2015 №60 "Про затвердження Програми розвитку системи цивільного захисту в м. Кривому Розі на 2016-2020 роки" (зі змінами)</t>
  </si>
  <si>
    <t>Постанова Кабінету Міністрів України від 25.08.2005 №823 "Про затвердження Порядку надання одноразової допомоги дітям-сиротам і дітям, позбавленим батьківського піклування, після досягнення 18-річного віку"</t>
  </si>
  <si>
    <t>Розпорядженням КМУ від 11.05.2017 №310-р "Деякі питання розподілу у 2017 році субвенції з державного бюджету місцевим бюджетам на здійснення заходів щодо соціально-економічного розвитку окремих територій" (зі змінами), від 27.09.2017 №689-р, від 06.12.2017 №861-р "Деякі питання розподілу у 2017 році субвенції з державного бюджету місцевим бюджетам на здійснення заходів щодо соціально-економічного розвитку окремих територій" (зі змінами), від 13.06.2018 №423-р, від 07.11.2018 №867-р "Деякі питання розподілу у 2018 році субвенції з державного бюджету місцевим бюджетам на здійснення заходів щодо соціально-економічного розвитку окремих територій" (зі змінами)</t>
  </si>
  <si>
    <t>Здійснення будівництва міні-футбольного майданчика з навчально-тренувальних занять дитячо-юнацького футболу</t>
  </si>
  <si>
    <t>кількість об'єктів, які планується ввести в експлуатацію</t>
  </si>
  <si>
    <t>середні витрати на введення в експлуатацію об'єкту</t>
  </si>
  <si>
    <t xml:space="preserve">Проведення видатків, пов'язаних з поточним утриманням закладів дошкільної освіти </t>
  </si>
  <si>
    <t>обсяг витрат на придбання побутової техніки та іншого обладнання довгострокового користування</t>
  </si>
  <si>
    <t>обсяг витрат на проведення капітальних ремонтів</t>
  </si>
  <si>
    <t xml:space="preserve">кількість виконаних робіт з капітального ремонту </t>
  </si>
  <si>
    <t>Проведення видатків, пов'язаних з поточним утриманням закладів загальної середньої освіти</t>
  </si>
  <si>
    <r>
      <t>обсяг видатків на придбання комп</t>
    </r>
    <r>
      <rPr>
        <sz val="13"/>
        <rFont val="Arial Cyr"/>
        <family val="0"/>
      </rPr>
      <t>'</t>
    </r>
    <r>
      <rPr>
        <sz val="13"/>
        <rFont val="Times New Roman"/>
        <family val="1"/>
      </rPr>
      <t>ютерної техніки для комп</t>
    </r>
    <r>
      <rPr>
        <sz val="13"/>
        <rFont val="Arial Cyr"/>
        <family val="0"/>
      </rPr>
      <t>'</t>
    </r>
    <r>
      <rPr>
        <sz val="13"/>
        <rFont val="Times New Roman"/>
        <family val="1"/>
      </rPr>
      <t>ютерних класів</t>
    </r>
  </si>
  <si>
    <t>обсяг видатків на придбання побутової техніки та іншого обладнання довгострокового користування</t>
  </si>
  <si>
    <t xml:space="preserve">обсяг видатків на проведення капітальних ремонтів </t>
  </si>
  <si>
    <t>відсоток дітей, які будуть перевезені до оздоровчих таборів від загальної кількості дітей пільгових категорій в закладах загальної середньої освіти</t>
  </si>
  <si>
    <t>Проведення видатків, пов'язаних з поточним утриманням закладів позашкільної освіти</t>
  </si>
  <si>
    <t>Утримання дитячих оздоровчих таборів</t>
  </si>
  <si>
    <t>відсоток дітей, які будуть оздоровлені від загальної кількості дітей пільгових категорій та дітей, які є переможцями спортивних змагань</t>
  </si>
  <si>
    <t>відсоток дітей охоплених проведеними заходами від загальної кількості дітей в закладах дошкільної та загальної освіти міста</t>
  </si>
  <si>
    <t>обсяг видатків на виготовлення проектно-кошторисної документації</t>
  </si>
  <si>
    <t xml:space="preserve">обсяг видатків на проведення поточних послуг та придбання предметів, матеріалів, обладнання та інвентарю </t>
  </si>
  <si>
    <t>кількість виготовлених проектно-кошторисних документів на здійснення капітальних ремонтів</t>
  </si>
  <si>
    <t>середні витрати на виготовлення однієї проектно-кошторисної документації на здійснення капітального ремонту</t>
  </si>
  <si>
    <t>відсоток обсягу коштів направлених на виготовлення проектно-кошторисної документації до запаланованого</t>
  </si>
  <si>
    <t>Наказ Міністерства фінансів України 26 серпня 2014 року №836</t>
  </si>
  <si>
    <t>(у редакції наказу Міністерства фінансів України від 29 грудня 2018 року №1209)</t>
  </si>
  <si>
    <t>Наказ/розпорядчий документ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</si>
  <si>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</si>
  <si>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</si>
  <si>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</si>
  <si>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Додаток 3 до рішення міської ради від 26.12.2018 №3274 "Про міський бюджет на 2019 рік" (зі змінами)</t>
  </si>
  <si>
    <t>(ініціали/ініціал, прізвище)</t>
  </si>
  <si>
    <t>(дата погодження)</t>
  </si>
  <si>
    <t>М.П.</t>
  </si>
  <si>
    <t>від ____________________________________№________________________</t>
  </si>
  <si>
    <t>від ____________________________________№__________________________</t>
  </si>
  <si>
    <t>середні витрати на придбання одиниці комп'ютерної техніки для комп'ютерного класу</t>
  </si>
  <si>
    <t>від ______________________________________№__________________________</t>
  </si>
  <si>
    <t>від ______________________________________№___________________________</t>
  </si>
  <si>
    <t>обсяг видатків на утримання позашкільних навчальних закладів</t>
  </si>
  <si>
    <t>обсяг видатків на утримання дитячих оздоровчих таборів</t>
  </si>
  <si>
    <t xml:space="preserve">кількість позашкільних навчальних закладів </t>
  </si>
  <si>
    <t>кількість дитячих оздоровчих таборів</t>
  </si>
  <si>
    <t>обсяг коштів на придбання побутової техніки та іншого обладнання довгострокового користування</t>
  </si>
  <si>
    <t>обсяг коштів на проведення капітальних ремонтів</t>
  </si>
  <si>
    <t>від ____________________________________№___________________________</t>
  </si>
  <si>
    <t>від _______________________________________№_____________________________</t>
  </si>
  <si>
    <t>обсяг поточних видатків для виплати допомоги  дітям-сиротам та дітям, позбавленим батьківського піклування, яким виповнюється 18 років</t>
  </si>
  <si>
    <t>від ___________________________________№__________________________</t>
  </si>
  <si>
    <t>обсяг капітальних видатків на будівництво об'єктів</t>
  </si>
  <si>
    <t>Сприяння розвитку та збереження мережі закладів дошкільної освіти незалежно від підпорядкування, типів і форм власності</t>
  </si>
  <si>
    <t>Забезпечення необхідних умов функціонування і розвитку загальної середньої освіти</t>
  </si>
  <si>
    <t>Створення умов для здобуття вихованцями, учнями і слухачами позашкільної освіти</t>
  </si>
  <si>
    <t>Створення умов для зміцнення фізичного та психічного здоров'я дітей шляхом належної організації оздоровлення та відпочинку</t>
  </si>
  <si>
    <t>Надання послуг з оздоровлення та відпочинку дітям, які потребують особливої соціальної уваги та підтримки</t>
  </si>
  <si>
    <t>Збереження і розвиток мережі дитячих закладів оздоровлення та відпочинку</t>
  </si>
  <si>
    <t>Забезпечення необхідних умов функціонування і розвитку закладів освіти міста</t>
  </si>
  <si>
    <t>обсяг поточних видатків</t>
  </si>
  <si>
    <t>середньорічна кількіть ставок педагогічного персоналу та віднесених до них</t>
  </si>
  <si>
    <t>середньорічна кількіть штатних одиниць інших працівників</t>
  </si>
  <si>
    <t>усього-середньорічна кількість ставок/штатних одиниць</t>
  </si>
  <si>
    <t>обсяг капітальних видатків в т.ч.:</t>
  </si>
  <si>
    <t>середньорічна кількіть штатних одиниць інших працівникі</t>
  </si>
  <si>
    <t>усього-середньорічна кількіть ставок (штатних одиниць)</t>
  </si>
  <si>
    <t>обсяг поточних та капітальних видатків на покращення матеріально-технічної бази закладів освіти міста в т.ч.:</t>
  </si>
  <si>
    <t>Створення належних умов для здобуття позашкільної освіти особами з особливими освітніми потребами</t>
  </si>
  <si>
    <t>Забезпечення доступної і безоплатної дошкільної освіти в комунальних закладах дошкільної освіти у межах державних вимог до змісту, рівня й обсягу дошкільної освіти</t>
  </si>
  <si>
    <t xml:space="preserve">Забезпечення доступної і безоплатної дошкільної освіти в комунальних закладах дошкільної освіти дітям з особливими освітніми потребами з урахуванням особливостей їх інтелектуального, соціального і фізичного розвитку у тій формі, яка для них є найбільш зручною та ефективною </t>
  </si>
  <si>
    <t>Створення належних умов для здобуття освіти дітям з особливими освітніми потребами з урахуванням їхніх індивідуальних потреб в умовах інклюзивного навчання</t>
  </si>
  <si>
    <t xml:space="preserve">Збереження та розвиток мережі комунальних закладів позашкільної освіти </t>
  </si>
  <si>
    <t>Здійснення фінансування комунальних закладів позашкільної освіти відповідно до їх структури</t>
  </si>
  <si>
    <t xml:space="preserve">Забезпечення соціальних гарантій дітям-сиротам та дітям позбавленим батьківського піклування, після досягнення ними 18 річного віку </t>
  </si>
  <si>
    <t>середньорічна кількіть ставок педагогічного персоналу та віднесених до них у позашкільних навчальних закладах</t>
  </si>
  <si>
    <t>середньорічна кількіть штатних одиниць інших працівникі у позашкільних навчальних закладах</t>
  </si>
  <si>
    <t>усього-середньорічна кількіть ставок (штатних одиниць) у позашкільних навчальних закладах</t>
  </si>
  <si>
    <t>середньорічна кількість ставок педагогічного персоналу та віднесених до них у дитячих оздоровчих таборах</t>
  </si>
  <si>
    <t>середньорічна кількіть штатних одиниць інших працівників у дитячих оздоровчих таборах</t>
  </si>
  <si>
    <t>всього-середньорічна кількіть ставок (штатних одиниць) у дитячих оздоровчих таборах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</si>
  <si>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охорону дитинства" (Закон від 26.04.2001 №2402-ІІІ),  (зі змінами), "Про загальну середню освіту" (Закон від 13.05.1999 №651-XIV), (зі змінами)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</si>
  <si>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охорону дитинства" (Закон від 26.04.2001 №2402-ІІІ),  (зі змінами), "Про позашкільну освіту" (Закон від 22.06.2000 №1841-ІІІ), (зі змінами), "Про оздоровлення та відпочинок дітей" (Закон від 04.09.2008 №375-VI), (зі змінами)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</si>
  <si>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охорону дитинства" (Закон від 26.04.2001 №2402-ІІІ), (зі змінами)</t>
  </si>
  <si>
    <t>Забезпечення права громадян на доступність і безоплатність здобуття повної загальної середньої освіти</t>
  </si>
  <si>
    <t>Придбання обладнання довгострокового користування для загальноосвітніх шкіл-інтернатів, загальноосвітніх санаторних шкіл-інтернатів</t>
  </si>
  <si>
    <t>обсяг видатків передбачених на створення ресурсних кімнат</t>
  </si>
  <si>
    <t>кількість створених ресурсних кімнат</t>
  </si>
  <si>
    <t>середні витрати на створення однієї ресурсної кімнати</t>
  </si>
  <si>
    <t>відсоток створених ресурсних кімнат відповідно до запланованої кількості</t>
  </si>
  <si>
    <t xml:space="preserve">Утримання, виховання та навчання дітей, які потребують соціальної допомоги, розвиток їх природних здібностей, формування соціально зрілої особистості  </t>
  </si>
  <si>
    <t>Відновлення і зміцнення здоров'я дітей у поєднанні із загальноосвітньою підготовкою, надання їм кваліфікованої медико-психолого-педагогічної допомоги, їх самовизначення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</si>
  <si>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охорону дитинства" (Закон від 26.04.2001 №2402-ІІІ),  (зі змінами)</t>
  </si>
  <si>
    <t>Наказ Міністерства освіти і науки України від 10.07.2017 №992 "Про затвердження Типового переліку бюджетних програм і результативних показників їх виконання для місцевих бюджетів у галузі "Освіта" (зі змінами та доповненнями), від 12.06.2003 №363 "Про затвердження Положення про загальноосвітню школу-інтернат та загальноосвітню санаторну школу-інтернат" (зі змінами)</t>
  </si>
  <si>
    <t>кількість ресурсних кімнат, що планується створити</t>
  </si>
  <si>
    <t>Департамент фінансів виконкому Криворізької міської ради</t>
  </si>
  <si>
    <t>обсяг видатків на придбання обладнання для створення ресурсних кімнат</t>
  </si>
  <si>
    <t>кількість придбання комп'ютерних класів</t>
  </si>
  <si>
    <t>кількість виконаних робіт з капітального ремонту</t>
  </si>
  <si>
    <t>,</t>
  </si>
  <si>
    <t>Покращення матеріально-технічної бази у спецільних загальноосвітніх школах-інтернатах, школах та інших навчальних закладів для дітей, які потребують корекції фізичного та (або) розумового розвитку</t>
  </si>
  <si>
    <t>Розпорядження міського голови від 28.03.2019 №86-р "Про внесення змін до показників міського бюджету на 2019 рік"</t>
  </si>
  <si>
    <t xml:space="preserve">Створення та реалізація умов для здобуття освіти хлопцям та дівчатам, які потребують корекції фізичного та (або) розумового розвитку </t>
  </si>
  <si>
    <t>Забезпечення належної методичної роботи установами освіти</t>
  </si>
  <si>
    <t>Рішення Криворізької міської ради від 26.12.2018 №3274 "Про міський бюджет на 2019 рік" (зі змінами), від 26.12.2018 №3297 "Про затвердження Програми перспективного розвитку освіти м. Кривого Рогу на 2019-2021 роки", від 26.12.2018 №3322 "Про затвердження Програми капітального будівництва об'єктів інфроструктури м. Кривого Рогу на 2019-2021 роки" (зі змінами)</t>
  </si>
  <si>
    <t>Реалізація заходів, спрямованих на здійснення соціально-економічного розвитку міста</t>
  </si>
  <si>
    <t>Програми капітального будівництва об'єктів інфроструктури м. Кривого Рогу на 2019-2021 роки</t>
  </si>
  <si>
    <t xml:space="preserve">Заступник директора департаменту освіти і науки </t>
  </si>
  <si>
    <t>Т.Л. Басова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</si>
</sst>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0.0000"/>
    <numFmt numFmtId="177" formatCode="[$-FC19]d\ mmmm\ yyyy\ &quot;г.&quot;"/>
    <numFmt numFmtId="178" formatCode="#,##0.00_ ;[Red]\-#,##0.00\ "/>
    <numFmt numFmtId="179" formatCode="#,##0_ ;[Red]\-#,##0\ "/>
    <numFmt numFmtId="180" formatCode="0.0000000"/>
    <numFmt numFmtId="181" formatCode="0.000000"/>
    <numFmt numFmtId="182" formatCode="0.00000"/>
    <numFmt numFmtId="183" formatCode="0.00000000"/>
    <numFmt numFmtId="184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24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9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6"/>
      <name val="Times New Roman"/>
      <family val="1"/>
    </font>
    <font>
      <b/>
      <i/>
      <sz val="8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2" fontId="4" fillId="0" borderId="0" xfId="0" applyNumberFormat="1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7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74" fontId="4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9" fontId="4" fillId="0" borderId="10" xfId="55" applyFont="1" applyBorder="1" applyAlignment="1">
      <alignment horizontal="center" vertical="center" wrapText="1"/>
    </xf>
    <xf numFmtId="9" fontId="4" fillId="0" borderId="11" xfId="55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1" fontId="4" fillId="0" borderId="10" xfId="55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55" applyNumberFormat="1" applyFont="1" applyBorder="1" applyAlignment="1">
      <alignment horizontal="center" vertical="center" wrapText="1"/>
    </xf>
    <xf numFmtId="178" fontId="4" fillId="0" borderId="10" xfId="55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wrapText="1"/>
    </xf>
    <xf numFmtId="1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center" wrapText="1"/>
    </xf>
    <xf numFmtId="1" fontId="4" fillId="0" borderId="11" xfId="55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79" fontId="4" fillId="0" borderId="11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78" fontId="4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A97"/>
  <sheetViews>
    <sheetView tabSelected="1" view="pageBreakPreview" zoomScale="70" zoomScaleNormal="60" zoomScaleSheetLayoutView="70" zoomScalePageLayoutView="0" workbookViewId="0" topLeftCell="A1">
      <selection activeCell="L90" sqref="L90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8.00390625" style="11" customWidth="1"/>
    <col min="6" max="6" width="15.00390625" style="11" customWidth="1"/>
    <col min="7" max="7" width="18.140625" style="11" customWidth="1"/>
    <col min="8" max="8" width="28.140625" style="11" customWidth="1"/>
    <col min="9" max="9" width="30.8515625" style="11" customWidth="1"/>
    <col min="10" max="11" width="22.421875" style="11" customWidth="1"/>
    <col min="12" max="12" width="24.2812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97" t="s">
        <v>15</v>
      </c>
      <c r="K1" s="97"/>
      <c r="L1" s="97"/>
    </row>
    <row r="2" spans="9:12" ht="16.5" customHeight="1">
      <c r="I2" s="7"/>
      <c r="J2" s="97" t="s">
        <v>244</v>
      </c>
      <c r="K2" s="97"/>
      <c r="L2" s="97"/>
    </row>
    <row r="3" spans="6:12" ht="13.5" customHeight="1">
      <c r="F3" s="12"/>
      <c r="G3" s="12"/>
      <c r="H3" s="12"/>
      <c r="I3" s="7"/>
      <c r="J3" s="97" t="s">
        <v>245</v>
      </c>
      <c r="K3" s="97"/>
      <c r="L3" s="97"/>
    </row>
    <row r="4" spans="9:12" ht="29.25" customHeight="1">
      <c r="I4" s="8"/>
      <c r="J4" s="98" t="s">
        <v>15</v>
      </c>
      <c r="K4" s="98"/>
      <c r="L4" s="98"/>
    </row>
    <row r="5" spans="6:12" ht="15" customHeight="1">
      <c r="F5" s="1"/>
      <c r="G5" s="1"/>
      <c r="H5" s="1"/>
      <c r="I5" s="7"/>
      <c r="J5" s="98" t="s">
        <v>246</v>
      </c>
      <c r="K5" s="98"/>
      <c r="L5" s="98"/>
    </row>
    <row r="6" spans="6:12" ht="15" customHeight="1">
      <c r="F6" s="1"/>
      <c r="G6" s="1"/>
      <c r="H6" s="1"/>
      <c r="I6" s="7"/>
      <c r="J6" s="99" t="s">
        <v>41</v>
      </c>
      <c r="K6" s="99"/>
      <c r="L6" s="99"/>
    </row>
    <row r="7" spans="6:12" ht="10.5" customHeight="1">
      <c r="F7" s="1"/>
      <c r="G7" s="1"/>
      <c r="H7" s="1"/>
      <c r="I7" s="9"/>
      <c r="J7" s="100" t="s">
        <v>42</v>
      </c>
      <c r="K7" s="100"/>
      <c r="L7" s="100"/>
    </row>
    <row r="8" spans="9:12" ht="30" customHeight="1">
      <c r="I8" s="8"/>
      <c r="J8" s="98" t="s">
        <v>254</v>
      </c>
      <c r="K8" s="98"/>
      <c r="L8" s="98"/>
    </row>
    <row r="9" ht="15" customHeight="1"/>
    <row r="10" spans="1:12" ht="15.75" customHeight="1">
      <c r="A10" s="88" t="s">
        <v>16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17.25" customHeight="1">
      <c r="A11" s="88" t="s">
        <v>43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ht="9" customHeight="1"/>
    <row r="13" spans="1:12" ht="15" customHeight="1">
      <c r="A13" s="13" t="s">
        <v>17</v>
      </c>
      <c r="B13" s="14" t="s">
        <v>10</v>
      </c>
      <c r="C13" s="15"/>
      <c r="D13" s="89" t="s">
        <v>40</v>
      </c>
      <c r="E13" s="89"/>
      <c r="F13" s="89"/>
      <c r="G13" s="89"/>
      <c r="H13" s="89"/>
      <c r="I13" s="89"/>
      <c r="J13" s="89"/>
      <c r="K13" s="89"/>
      <c r="L13" s="89"/>
    </row>
    <row r="14" spans="1:12" ht="9.75" customHeight="1">
      <c r="A14" s="13"/>
      <c r="B14" s="58" t="s">
        <v>139</v>
      </c>
      <c r="D14" s="93" t="s">
        <v>20</v>
      </c>
      <c r="E14" s="93"/>
      <c r="F14" s="93"/>
      <c r="G14" s="93"/>
      <c r="H14" s="93"/>
      <c r="I14" s="93"/>
      <c r="J14" s="93"/>
      <c r="K14" s="93"/>
      <c r="L14" s="93"/>
    </row>
    <row r="15" spans="1:12" ht="15.75" customHeight="1">
      <c r="A15" s="13" t="s">
        <v>18</v>
      </c>
      <c r="B15" s="14" t="s">
        <v>7</v>
      </c>
      <c r="C15" s="15"/>
      <c r="D15" s="89" t="s">
        <v>40</v>
      </c>
      <c r="E15" s="89"/>
      <c r="F15" s="89"/>
      <c r="G15" s="89"/>
      <c r="H15" s="89"/>
      <c r="I15" s="89"/>
      <c r="J15" s="89"/>
      <c r="K15" s="89"/>
      <c r="L15" s="89"/>
    </row>
    <row r="16" spans="1:12" ht="10.5" customHeight="1">
      <c r="A16" s="13"/>
      <c r="B16" s="58" t="s">
        <v>139</v>
      </c>
      <c r="D16" s="93" t="s">
        <v>21</v>
      </c>
      <c r="E16" s="93"/>
      <c r="F16" s="93"/>
      <c r="G16" s="93"/>
      <c r="H16" s="93"/>
      <c r="I16" s="93"/>
      <c r="J16" s="93"/>
      <c r="K16" s="93"/>
      <c r="L16" s="93"/>
    </row>
    <row r="17" spans="1:12" ht="13.5" customHeight="1">
      <c r="A17" s="13" t="s">
        <v>19</v>
      </c>
      <c r="B17" s="14" t="s">
        <v>8</v>
      </c>
      <c r="C17" s="15"/>
      <c r="D17" s="14" t="s">
        <v>38</v>
      </c>
      <c r="E17" s="89" t="s">
        <v>9</v>
      </c>
      <c r="F17" s="89"/>
      <c r="G17" s="89"/>
      <c r="H17" s="89"/>
      <c r="I17" s="89"/>
      <c r="J17" s="89"/>
      <c r="K17" s="89"/>
      <c r="L17" s="89"/>
    </row>
    <row r="18" spans="1:12" ht="10.5" customHeight="1">
      <c r="A18" s="13"/>
      <c r="B18" s="58" t="s">
        <v>139</v>
      </c>
      <c r="D18" s="16" t="s">
        <v>22</v>
      </c>
      <c r="E18" s="109" t="s">
        <v>23</v>
      </c>
      <c r="F18" s="109"/>
      <c r="G18" s="109"/>
      <c r="H18" s="109"/>
      <c r="I18" s="109"/>
      <c r="J18" s="109"/>
      <c r="K18" s="109"/>
      <c r="L18" s="109"/>
    </row>
    <row r="19" spans="1:12" ht="20.25" customHeight="1">
      <c r="A19" s="13" t="s">
        <v>24</v>
      </c>
      <c r="B19" s="90" t="s">
        <v>141</v>
      </c>
      <c r="C19" s="90"/>
      <c r="D19" s="90"/>
      <c r="E19" s="90"/>
      <c r="F19" s="90"/>
      <c r="G19" s="55">
        <f>J19+B20</f>
        <v>792473123</v>
      </c>
      <c r="H19" s="90" t="s">
        <v>142</v>
      </c>
      <c r="I19" s="90"/>
      <c r="J19" s="55">
        <f>749333545+55000+200000+27000+21000+196000-3570735</f>
        <v>746261810</v>
      </c>
      <c r="K19" s="110" t="s">
        <v>143</v>
      </c>
      <c r="L19" s="110"/>
    </row>
    <row r="20" spans="2:13" ht="19.5" customHeight="1">
      <c r="B20" s="103">
        <f>45323813+100000+113500+150000+99000+180000+90000+155000</f>
        <v>46211313</v>
      </c>
      <c r="C20" s="103"/>
      <c r="D20" s="103"/>
      <c r="E20" s="15" t="s">
        <v>140</v>
      </c>
      <c r="I20" s="17"/>
      <c r="J20" s="17"/>
      <c r="K20" s="18"/>
      <c r="L20" s="19"/>
      <c r="M20" s="20"/>
    </row>
    <row r="21" spans="1:12" ht="19.5" customHeight="1">
      <c r="A21" s="15" t="s">
        <v>25</v>
      </c>
      <c r="B21" s="90" t="s">
        <v>26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18" customHeight="1">
      <c r="A22" s="15"/>
      <c r="B22" s="106" t="s">
        <v>5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2" ht="17.25" customHeight="1">
      <c r="A23" s="15"/>
      <c r="B23" s="106" t="s">
        <v>4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ht="34.5" customHeight="1">
      <c r="A24" s="15"/>
      <c r="B24" s="106" t="s">
        <v>144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ht="34.5" customHeight="1">
      <c r="A25" s="15"/>
      <c r="B25" s="106" t="s">
        <v>145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2" ht="19.5" customHeight="1">
      <c r="A26" s="15"/>
      <c r="B26" s="106" t="s">
        <v>153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13" ht="33" customHeight="1">
      <c r="A27" s="15"/>
      <c r="B27" s="106" t="s">
        <v>219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21"/>
    </row>
    <row r="28" spans="1:12" ht="18" customHeight="1">
      <c r="A28" s="15" t="s">
        <v>27</v>
      </c>
      <c r="B28" s="90" t="s">
        <v>247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13" ht="10.5" customHeight="1">
      <c r="A29" s="15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21"/>
    </row>
    <row r="30" spans="1:13" ht="18.75" customHeight="1">
      <c r="A30" s="15"/>
      <c r="B30" s="108" t="s">
        <v>30</v>
      </c>
      <c r="C30" s="108"/>
      <c r="D30" s="108" t="s">
        <v>248</v>
      </c>
      <c r="E30" s="108"/>
      <c r="F30" s="108"/>
      <c r="G30" s="108"/>
      <c r="H30" s="108"/>
      <c r="I30" s="108"/>
      <c r="J30" s="108"/>
      <c r="K30" s="108"/>
      <c r="L30" s="108"/>
      <c r="M30" s="21"/>
    </row>
    <row r="31" spans="1:13" ht="15.75" customHeight="1">
      <c r="A31" s="15"/>
      <c r="B31" s="83">
        <v>1</v>
      </c>
      <c r="C31" s="84"/>
      <c r="D31" s="80" t="s">
        <v>286</v>
      </c>
      <c r="E31" s="81"/>
      <c r="F31" s="81"/>
      <c r="G31" s="81"/>
      <c r="H31" s="81"/>
      <c r="I31" s="81"/>
      <c r="J31" s="81"/>
      <c r="K31" s="81"/>
      <c r="L31" s="82"/>
      <c r="M31" s="72"/>
    </row>
    <row r="32" spans="1:13" ht="34.5" customHeight="1">
      <c r="A32" s="15"/>
      <c r="B32" s="83">
        <v>2</v>
      </c>
      <c r="C32" s="84"/>
      <c r="D32" s="80" t="s">
        <v>287</v>
      </c>
      <c r="E32" s="81"/>
      <c r="F32" s="81"/>
      <c r="G32" s="81"/>
      <c r="H32" s="81"/>
      <c r="I32" s="81"/>
      <c r="J32" s="81"/>
      <c r="K32" s="81"/>
      <c r="L32" s="82"/>
      <c r="M32" s="72"/>
    </row>
    <row r="33" spans="1:13" ht="18.75" customHeight="1">
      <c r="A33" s="15"/>
      <c r="B33" s="83">
        <v>3</v>
      </c>
      <c r="C33" s="84"/>
      <c r="D33" s="80" t="s">
        <v>270</v>
      </c>
      <c r="E33" s="81"/>
      <c r="F33" s="81"/>
      <c r="G33" s="81"/>
      <c r="H33" s="81"/>
      <c r="I33" s="81"/>
      <c r="J33" s="81"/>
      <c r="K33" s="81"/>
      <c r="L33" s="82"/>
      <c r="M33" s="72"/>
    </row>
    <row r="34" spans="1:27" ht="21" customHeight="1">
      <c r="A34" s="15" t="s">
        <v>29</v>
      </c>
      <c r="B34" s="90" t="s">
        <v>28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</row>
    <row r="35" spans="2:12" ht="17.25" customHeight="1">
      <c r="B35" s="111" t="s">
        <v>12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2" ht="18" customHeight="1">
      <c r="A36" s="15" t="s">
        <v>31</v>
      </c>
      <c r="B36" s="90" t="s">
        <v>46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ht="8.25" customHeight="1"/>
    <row r="38" spans="2:12" ht="17.25" customHeight="1">
      <c r="B38" s="108" t="s">
        <v>30</v>
      </c>
      <c r="C38" s="108"/>
      <c r="D38" s="108" t="s">
        <v>44</v>
      </c>
      <c r="E38" s="108"/>
      <c r="F38" s="108"/>
      <c r="G38" s="108"/>
      <c r="H38" s="108"/>
      <c r="I38" s="108"/>
      <c r="J38" s="108"/>
      <c r="K38" s="108"/>
      <c r="L38" s="108"/>
    </row>
    <row r="39" spans="2:12" ht="16.5" customHeight="1">
      <c r="B39" s="102">
        <v>1</v>
      </c>
      <c r="C39" s="102"/>
      <c r="D39" s="112" t="s">
        <v>55</v>
      </c>
      <c r="E39" s="112"/>
      <c r="F39" s="112"/>
      <c r="G39" s="112"/>
      <c r="H39" s="112"/>
      <c r="I39" s="112"/>
      <c r="J39" s="112"/>
      <c r="K39" s="112"/>
      <c r="L39" s="112"/>
    </row>
    <row r="40" spans="2:12" ht="15" customHeight="1">
      <c r="B40" s="102">
        <v>2</v>
      </c>
      <c r="C40" s="102"/>
      <c r="D40" s="112" t="s">
        <v>6</v>
      </c>
      <c r="E40" s="112"/>
      <c r="F40" s="112"/>
      <c r="G40" s="112"/>
      <c r="H40" s="112"/>
      <c r="I40" s="112"/>
      <c r="J40" s="112"/>
      <c r="K40" s="112"/>
      <c r="L40" s="112"/>
    </row>
    <row r="41" spans="2:12" ht="18.75" customHeight="1" hidden="1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 ht="18.75" customHeight="1" hidden="1">
      <c r="B42" s="102"/>
      <c r="C42" s="102"/>
      <c r="D42" s="102"/>
      <c r="E42" s="101"/>
      <c r="F42" s="101"/>
      <c r="G42" s="101"/>
      <c r="H42" s="101"/>
      <c r="I42" s="101"/>
      <c r="J42" s="101"/>
      <c r="K42" s="101"/>
      <c r="L42" s="101"/>
    </row>
    <row r="43" spans="1:12" ht="23.25" customHeight="1">
      <c r="A43" s="15" t="s">
        <v>31</v>
      </c>
      <c r="B43" s="90" t="s">
        <v>45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ht="15.75" customHeight="1">
      <c r="L44" s="64" t="s">
        <v>140</v>
      </c>
    </row>
    <row r="45" spans="1:12" ht="33" customHeight="1">
      <c r="A45" s="23"/>
      <c r="B45" s="108" t="s">
        <v>30</v>
      </c>
      <c r="C45" s="108"/>
      <c r="D45" s="91" t="s">
        <v>47</v>
      </c>
      <c r="E45" s="114"/>
      <c r="F45" s="114"/>
      <c r="G45" s="114"/>
      <c r="H45" s="92"/>
      <c r="I45" s="5" t="s">
        <v>32</v>
      </c>
      <c r="J45" s="5" t="s">
        <v>33</v>
      </c>
      <c r="K45" s="10" t="s">
        <v>48</v>
      </c>
      <c r="L45" s="5" t="s">
        <v>49</v>
      </c>
    </row>
    <row r="46" spans="2:12" ht="8.25" customHeight="1">
      <c r="B46" s="117">
        <v>1</v>
      </c>
      <c r="C46" s="117"/>
      <c r="D46" s="104">
        <v>2</v>
      </c>
      <c r="E46" s="115"/>
      <c r="F46" s="115"/>
      <c r="G46" s="115"/>
      <c r="H46" s="105"/>
      <c r="I46" s="25">
        <v>3</v>
      </c>
      <c r="J46" s="25">
        <v>4</v>
      </c>
      <c r="K46" s="25">
        <v>5</v>
      </c>
      <c r="L46" s="25">
        <v>6</v>
      </c>
    </row>
    <row r="47" spans="2:12" ht="19.5" customHeight="1">
      <c r="B47" s="102">
        <v>1</v>
      </c>
      <c r="C47" s="102"/>
      <c r="D47" s="80" t="s">
        <v>226</v>
      </c>
      <c r="E47" s="81"/>
      <c r="F47" s="81"/>
      <c r="G47" s="81"/>
      <c r="H47" s="82"/>
      <c r="I47" s="26">
        <f>749333545+55000+200000+27000+21000+196000-3570735</f>
        <v>746261810</v>
      </c>
      <c r="J47" s="26">
        <v>43281668</v>
      </c>
      <c r="K47" s="27">
        <v>0</v>
      </c>
      <c r="L47" s="26">
        <f>I47+J47</f>
        <v>789543478</v>
      </c>
    </row>
    <row r="48" spans="2:12" ht="35.25" customHeight="1">
      <c r="B48" s="102">
        <v>2</v>
      </c>
      <c r="C48" s="102"/>
      <c r="D48" s="80" t="s">
        <v>146</v>
      </c>
      <c r="E48" s="81"/>
      <c r="F48" s="81"/>
      <c r="G48" s="81"/>
      <c r="H48" s="82"/>
      <c r="I48" s="26">
        <v>0</v>
      </c>
      <c r="J48" s="26">
        <f>2042145+113500+100000+150000+99000+180000+90000+155000</f>
        <v>2929645</v>
      </c>
      <c r="K48" s="27">
        <f>J48</f>
        <v>2929645</v>
      </c>
      <c r="L48" s="26">
        <f>I48+J48</f>
        <v>2929645</v>
      </c>
    </row>
    <row r="49" spans="2:12" ht="15.75" customHeight="1">
      <c r="B49" s="94" t="s">
        <v>2</v>
      </c>
      <c r="C49" s="95"/>
      <c r="D49" s="95"/>
      <c r="E49" s="95"/>
      <c r="F49" s="95"/>
      <c r="G49" s="95"/>
      <c r="H49" s="96"/>
      <c r="I49" s="28">
        <f>SUM(I47:I48)</f>
        <v>746261810</v>
      </c>
      <c r="J49" s="28">
        <f>SUM(J47:J48)</f>
        <v>46211313</v>
      </c>
      <c r="K49" s="28">
        <f>SUM(K47:K48)</f>
        <v>2929645</v>
      </c>
      <c r="L49" s="28">
        <f>I49+J49</f>
        <v>792473123</v>
      </c>
    </row>
    <row r="50" spans="1:12" ht="25.5" customHeight="1">
      <c r="A50" s="15" t="s">
        <v>35</v>
      </c>
      <c r="B50" s="90" t="s">
        <v>147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ht="16.5" customHeight="1">
      <c r="L51" s="22" t="s">
        <v>140</v>
      </c>
    </row>
    <row r="52" spans="2:12" ht="26.25" customHeight="1">
      <c r="B52" s="91" t="s">
        <v>30</v>
      </c>
      <c r="C52" s="92"/>
      <c r="D52" s="91" t="s">
        <v>51</v>
      </c>
      <c r="E52" s="114"/>
      <c r="F52" s="114"/>
      <c r="G52" s="114"/>
      <c r="H52" s="114"/>
      <c r="I52" s="92"/>
      <c r="J52" s="5" t="s">
        <v>32</v>
      </c>
      <c r="K52" s="5" t="s">
        <v>33</v>
      </c>
      <c r="L52" s="5" t="s">
        <v>49</v>
      </c>
    </row>
    <row r="53" spans="2:12" ht="7.5" customHeight="1">
      <c r="B53" s="104">
        <v>1</v>
      </c>
      <c r="C53" s="105"/>
      <c r="D53" s="115">
        <v>2</v>
      </c>
      <c r="E53" s="115"/>
      <c r="F53" s="115"/>
      <c r="G53" s="115"/>
      <c r="H53" s="115"/>
      <c r="I53" s="105"/>
      <c r="J53" s="25">
        <v>3</v>
      </c>
      <c r="K53" s="25">
        <v>4</v>
      </c>
      <c r="L53" s="25">
        <v>5</v>
      </c>
    </row>
    <row r="54" spans="2:12" ht="27" customHeight="1">
      <c r="B54" s="83">
        <v>1</v>
      </c>
      <c r="C54" s="84"/>
      <c r="D54" s="80" t="s">
        <v>56</v>
      </c>
      <c r="E54" s="81"/>
      <c r="F54" s="81"/>
      <c r="G54" s="81"/>
      <c r="H54" s="81"/>
      <c r="I54" s="82"/>
      <c r="J54" s="26">
        <v>1230154</v>
      </c>
      <c r="K54" s="26">
        <f>2042145+100000+113500+150000+99000+180000+90000+155000</f>
        <v>2929645</v>
      </c>
      <c r="L54" s="28">
        <f>J54+K54</f>
        <v>4159799</v>
      </c>
    </row>
    <row r="55" spans="2:12" ht="25.5" customHeight="1">
      <c r="B55" s="83">
        <v>2</v>
      </c>
      <c r="C55" s="84"/>
      <c r="D55" s="80" t="s">
        <v>1</v>
      </c>
      <c r="E55" s="81"/>
      <c r="F55" s="81"/>
      <c r="G55" s="81"/>
      <c r="H55" s="81"/>
      <c r="I55" s="82"/>
      <c r="J55" s="48">
        <v>5813349</v>
      </c>
      <c r="K55" s="48">
        <v>0</v>
      </c>
      <c r="L55" s="56">
        <f>J55+K55</f>
        <v>5813349</v>
      </c>
    </row>
    <row r="56" spans="2:12" ht="24" customHeight="1">
      <c r="B56" s="94" t="s">
        <v>2</v>
      </c>
      <c r="C56" s="95"/>
      <c r="D56" s="95"/>
      <c r="E56" s="95"/>
      <c r="F56" s="95"/>
      <c r="G56" s="95"/>
      <c r="H56" s="95"/>
      <c r="I56" s="96"/>
      <c r="J56" s="56">
        <f>SUM(J54:J55)</f>
        <v>7043503</v>
      </c>
      <c r="K56" s="56">
        <f>SUM(K54:K55)</f>
        <v>2929645</v>
      </c>
      <c r="L56" s="56">
        <f>SUM(L54:L55)</f>
        <v>9973148</v>
      </c>
    </row>
    <row r="57" spans="1:12" ht="21.75" customHeight="1">
      <c r="A57" s="15" t="s">
        <v>249</v>
      </c>
      <c r="B57" s="90" t="s">
        <v>52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ht="18" customHeight="1">
      <c r="L58" s="22" t="s">
        <v>140</v>
      </c>
    </row>
    <row r="59" spans="2:12" ht="37.5" customHeight="1">
      <c r="B59" s="4" t="s">
        <v>30</v>
      </c>
      <c r="C59" s="91" t="s">
        <v>53</v>
      </c>
      <c r="D59" s="114"/>
      <c r="E59" s="114"/>
      <c r="F59" s="92"/>
      <c r="G59" s="4" t="s">
        <v>36</v>
      </c>
      <c r="H59" s="91" t="s">
        <v>50</v>
      </c>
      <c r="I59" s="92"/>
      <c r="J59" s="5" t="s">
        <v>32</v>
      </c>
      <c r="K59" s="5" t="s">
        <v>33</v>
      </c>
      <c r="L59" s="5" t="s">
        <v>49</v>
      </c>
    </row>
    <row r="60" spans="2:12" ht="8.25" customHeight="1">
      <c r="B60" s="24">
        <v>1</v>
      </c>
      <c r="C60" s="104">
        <v>2</v>
      </c>
      <c r="D60" s="115"/>
      <c r="E60" s="115"/>
      <c r="F60" s="105"/>
      <c r="G60" s="24">
        <v>3</v>
      </c>
      <c r="H60" s="104">
        <v>4</v>
      </c>
      <c r="I60" s="105"/>
      <c r="J60" s="24">
        <v>5</v>
      </c>
      <c r="K60" s="25">
        <v>6</v>
      </c>
      <c r="L60" s="25">
        <v>7</v>
      </c>
    </row>
    <row r="61" spans="2:12" ht="20.25" customHeight="1">
      <c r="B61" s="4">
        <v>1</v>
      </c>
      <c r="C61" s="85" t="s">
        <v>152</v>
      </c>
      <c r="D61" s="86"/>
      <c r="E61" s="86"/>
      <c r="F61" s="86"/>
      <c r="G61" s="86"/>
      <c r="H61" s="86"/>
      <c r="I61" s="86"/>
      <c r="J61" s="86"/>
      <c r="K61" s="86"/>
      <c r="L61" s="86"/>
    </row>
    <row r="62" spans="2:12" ht="36.75" customHeight="1">
      <c r="B62" s="4"/>
      <c r="C62" s="80" t="s">
        <v>277</v>
      </c>
      <c r="D62" s="81"/>
      <c r="E62" s="81"/>
      <c r="F62" s="82"/>
      <c r="G62" s="3" t="s">
        <v>0</v>
      </c>
      <c r="H62" s="78" t="s">
        <v>250</v>
      </c>
      <c r="I62" s="79"/>
      <c r="J62" s="48">
        <f>I47</f>
        <v>746261810</v>
      </c>
      <c r="K62" s="48">
        <f>J47</f>
        <v>43281668</v>
      </c>
      <c r="L62" s="26">
        <f>J62+K62</f>
        <v>789543478</v>
      </c>
    </row>
    <row r="63" spans="2:12" ht="54" customHeight="1">
      <c r="B63" s="4"/>
      <c r="C63" s="80" t="s">
        <v>11</v>
      </c>
      <c r="D63" s="81"/>
      <c r="E63" s="81"/>
      <c r="F63" s="82"/>
      <c r="G63" s="3" t="s">
        <v>39</v>
      </c>
      <c r="H63" s="78" t="s">
        <v>57</v>
      </c>
      <c r="I63" s="79"/>
      <c r="J63" s="3">
        <v>152</v>
      </c>
      <c r="K63" s="3">
        <v>0</v>
      </c>
      <c r="L63" s="6">
        <f>J63+K63</f>
        <v>152</v>
      </c>
    </row>
    <row r="64" spans="2:12" ht="54" customHeight="1">
      <c r="B64" s="3"/>
      <c r="C64" s="80" t="s">
        <v>58</v>
      </c>
      <c r="D64" s="81"/>
      <c r="E64" s="81"/>
      <c r="F64" s="82"/>
      <c r="G64" s="3" t="s">
        <v>39</v>
      </c>
      <c r="H64" s="78" t="s">
        <v>57</v>
      </c>
      <c r="I64" s="79"/>
      <c r="J64" s="3">
        <v>1158</v>
      </c>
      <c r="K64" s="3">
        <v>0</v>
      </c>
      <c r="L64" s="6">
        <f>J64+K64</f>
        <v>1158</v>
      </c>
    </row>
    <row r="65" spans="2:12" ht="50.25" customHeight="1">
      <c r="B65" s="3"/>
      <c r="C65" s="80" t="s">
        <v>278</v>
      </c>
      <c r="D65" s="81"/>
      <c r="E65" s="81"/>
      <c r="F65" s="82"/>
      <c r="G65" s="3" t="s">
        <v>39</v>
      </c>
      <c r="H65" s="78" t="s">
        <v>57</v>
      </c>
      <c r="I65" s="79"/>
      <c r="J65" s="3">
        <v>3369.42</v>
      </c>
      <c r="K65" s="6">
        <v>0</v>
      </c>
      <c r="L65" s="6">
        <f>J65+K65</f>
        <v>3369.42</v>
      </c>
    </row>
    <row r="66" spans="2:12" ht="54" customHeight="1">
      <c r="B66" s="3"/>
      <c r="C66" s="80" t="s">
        <v>279</v>
      </c>
      <c r="D66" s="81"/>
      <c r="E66" s="81"/>
      <c r="F66" s="82"/>
      <c r="G66" s="3" t="s">
        <v>39</v>
      </c>
      <c r="H66" s="78" t="s">
        <v>57</v>
      </c>
      <c r="I66" s="79"/>
      <c r="J66" s="3">
        <v>3817.31</v>
      </c>
      <c r="K66" s="6">
        <v>0</v>
      </c>
      <c r="L66" s="6">
        <f>J66+K66</f>
        <v>3817.31</v>
      </c>
    </row>
    <row r="67" spans="2:12" ht="50.25" customHeight="1">
      <c r="B67" s="3"/>
      <c r="C67" s="80" t="s">
        <v>280</v>
      </c>
      <c r="D67" s="81"/>
      <c r="E67" s="81"/>
      <c r="F67" s="82"/>
      <c r="G67" s="3" t="s">
        <v>39</v>
      </c>
      <c r="H67" s="78" t="s">
        <v>57</v>
      </c>
      <c r="I67" s="79"/>
      <c r="J67" s="3">
        <f>J65+J66</f>
        <v>7186.73</v>
      </c>
      <c r="K67" s="3">
        <f>K65+K66</f>
        <v>0</v>
      </c>
      <c r="L67" s="3">
        <f>L65+L66</f>
        <v>7186.73</v>
      </c>
    </row>
    <row r="68" spans="2:12" ht="37.5" customHeight="1">
      <c r="B68" s="3"/>
      <c r="C68" s="80" t="s">
        <v>281</v>
      </c>
      <c r="D68" s="81"/>
      <c r="E68" s="81"/>
      <c r="F68" s="82"/>
      <c r="G68" s="3" t="s">
        <v>0</v>
      </c>
      <c r="H68" s="78" t="s">
        <v>250</v>
      </c>
      <c r="I68" s="79"/>
      <c r="J68" s="3">
        <v>0</v>
      </c>
      <c r="K68" s="26">
        <f>K48</f>
        <v>2929645</v>
      </c>
      <c r="L68" s="26">
        <f>J68+K68</f>
        <v>2929645</v>
      </c>
    </row>
    <row r="69" spans="2:12" ht="34.5" customHeight="1">
      <c r="B69" s="3"/>
      <c r="C69" s="80" t="s">
        <v>227</v>
      </c>
      <c r="D69" s="81"/>
      <c r="E69" s="81"/>
      <c r="F69" s="82"/>
      <c r="G69" s="3" t="s">
        <v>0</v>
      </c>
      <c r="H69" s="83" t="s">
        <v>70</v>
      </c>
      <c r="I69" s="84"/>
      <c r="J69" s="48">
        <v>0</v>
      </c>
      <c r="K69" s="26">
        <f>761289+100000+113500+99000+150000+90000+55000</f>
        <v>1368789</v>
      </c>
      <c r="L69" s="26">
        <f>J69+K69</f>
        <v>1368789</v>
      </c>
    </row>
    <row r="70" spans="2:13" ht="18.75" customHeight="1">
      <c r="B70" s="3"/>
      <c r="C70" s="80" t="s">
        <v>228</v>
      </c>
      <c r="D70" s="81"/>
      <c r="E70" s="81"/>
      <c r="F70" s="82"/>
      <c r="G70" s="3" t="s">
        <v>0</v>
      </c>
      <c r="H70" s="83" t="s">
        <v>70</v>
      </c>
      <c r="I70" s="84"/>
      <c r="J70" s="48">
        <v>0</v>
      </c>
      <c r="K70" s="26">
        <f>1280856+180000+100000</f>
        <v>1560856</v>
      </c>
      <c r="L70" s="26">
        <f>J70+K70</f>
        <v>1560856</v>
      </c>
      <c r="M70" s="59">
        <f>K69+K70</f>
        <v>2929645</v>
      </c>
    </row>
    <row r="71" spans="2:13" ht="21" customHeight="1">
      <c r="B71" s="4">
        <v>2</v>
      </c>
      <c r="C71" s="85" t="s">
        <v>149</v>
      </c>
      <c r="D71" s="86"/>
      <c r="E71" s="86"/>
      <c r="F71" s="86"/>
      <c r="G71" s="86"/>
      <c r="H71" s="86"/>
      <c r="I71" s="86"/>
      <c r="J71" s="86"/>
      <c r="K71" s="86"/>
      <c r="L71" s="86"/>
      <c r="M71" s="51">
        <f>K68-M70</f>
        <v>0</v>
      </c>
    </row>
    <row r="72" spans="2:12" ht="20.25" customHeight="1">
      <c r="B72" s="3"/>
      <c r="C72" s="80" t="s">
        <v>59</v>
      </c>
      <c r="D72" s="81"/>
      <c r="E72" s="81"/>
      <c r="F72" s="82"/>
      <c r="G72" s="3" t="s">
        <v>61</v>
      </c>
      <c r="H72" s="83" t="s">
        <v>148</v>
      </c>
      <c r="I72" s="84"/>
      <c r="J72" s="6">
        <v>46075</v>
      </c>
      <c r="K72" s="6">
        <v>0</v>
      </c>
      <c r="L72" s="30">
        <f>J72+K72</f>
        <v>46075</v>
      </c>
    </row>
    <row r="73" spans="2:12" ht="50.25" customHeight="1">
      <c r="B73" s="3"/>
      <c r="C73" s="80" t="s">
        <v>60</v>
      </c>
      <c r="D73" s="81"/>
      <c r="E73" s="81"/>
      <c r="F73" s="82"/>
      <c r="G73" s="3" t="s">
        <v>61</v>
      </c>
      <c r="H73" s="78" t="s">
        <v>57</v>
      </c>
      <c r="I73" s="79"/>
      <c r="J73" s="3">
        <v>23269</v>
      </c>
      <c r="K73" s="6">
        <v>0</v>
      </c>
      <c r="L73" s="30">
        <f>J73+K73</f>
        <v>23269</v>
      </c>
    </row>
    <row r="74" spans="2:12" ht="36" customHeight="1">
      <c r="B74" s="3"/>
      <c r="C74" s="80" t="s">
        <v>71</v>
      </c>
      <c r="D74" s="81"/>
      <c r="E74" s="81"/>
      <c r="F74" s="82"/>
      <c r="G74" s="3" t="s">
        <v>39</v>
      </c>
      <c r="H74" s="83" t="s">
        <v>70</v>
      </c>
      <c r="I74" s="84"/>
      <c r="J74" s="3">
        <v>0</v>
      </c>
      <c r="K74" s="6">
        <f>32+3+2+2+3+1+1+7+1+1</f>
        <v>53</v>
      </c>
      <c r="L74" s="43">
        <f>J74+K74</f>
        <v>53</v>
      </c>
    </row>
    <row r="75" spans="2:12" ht="21" customHeight="1">
      <c r="B75" s="3"/>
      <c r="C75" s="80" t="s">
        <v>229</v>
      </c>
      <c r="D75" s="81"/>
      <c r="E75" s="81"/>
      <c r="F75" s="82"/>
      <c r="G75" s="3" t="s">
        <v>39</v>
      </c>
      <c r="H75" s="83" t="s">
        <v>70</v>
      </c>
      <c r="I75" s="84"/>
      <c r="J75" s="3">
        <v>0</v>
      </c>
      <c r="K75" s="6">
        <f>1+1+1</f>
        <v>3</v>
      </c>
      <c r="L75" s="43">
        <f>J75+K75</f>
        <v>3</v>
      </c>
    </row>
    <row r="76" spans="2:12" ht="21" customHeight="1">
      <c r="B76" s="4">
        <v>3</v>
      </c>
      <c r="C76" s="85" t="s">
        <v>150</v>
      </c>
      <c r="D76" s="86"/>
      <c r="E76" s="86"/>
      <c r="F76" s="86"/>
      <c r="G76" s="86"/>
      <c r="H76" s="86"/>
      <c r="I76" s="86"/>
      <c r="J76" s="86"/>
      <c r="K76" s="86"/>
      <c r="L76" s="86"/>
    </row>
    <row r="77" spans="2:12" ht="21" customHeight="1">
      <c r="B77" s="3"/>
      <c r="C77" s="80" t="s">
        <v>62</v>
      </c>
      <c r="D77" s="81"/>
      <c r="E77" s="81"/>
      <c r="F77" s="82"/>
      <c r="G77" s="3" t="s">
        <v>0</v>
      </c>
      <c r="H77" s="83" t="s">
        <v>65</v>
      </c>
      <c r="I77" s="84"/>
      <c r="J77" s="37">
        <f>J62/J73</f>
        <v>32071.07353130775</v>
      </c>
      <c r="K77" s="29">
        <f>K62/J73</f>
        <v>1860.05707164038</v>
      </c>
      <c r="L77" s="29">
        <f>J77+K77</f>
        <v>33931.13060294813</v>
      </c>
    </row>
    <row r="78" spans="2:12" ht="49.5" customHeight="1">
      <c r="B78" s="3"/>
      <c r="C78" s="80" t="s">
        <v>63</v>
      </c>
      <c r="D78" s="81"/>
      <c r="E78" s="81"/>
      <c r="F78" s="82"/>
      <c r="G78" s="3" t="s">
        <v>64</v>
      </c>
      <c r="H78" s="78" t="s">
        <v>57</v>
      </c>
      <c r="I78" s="79"/>
      <c r="J78" s="3">
        <v>3774000</v>
      </c>
      <c r="K78" s="6">
        <v>0</v>
      </c>
      <c r="L78" s="6">
        <f>J78+K78</f>
        <v>3774000</v>
      </c>
    </row>
    <row r="79" spans="2:12" ht="53.25" customHeight="1">
      <c r="B79" s="3"/>
      <c r="C79" s="80" t="s">
        <v>72</v>
      </c>
      <c r="D79" s="81"/>
      <c r="E79" s="81"/>
      <c r="F79" s="82"/>
      <c r="G79" s="3" t="s">
        <v>0</v>
      </c>
      <c r="H79" s="83" t="s">
        <v>70</v>
      </c>
      <c r="I79" s="84"/>
      <c r="J79" s="3">
        <v>0</v>
      </c>
      <c r="K79" s="62">
        <f>K69/K74</f>
        <v>25826.20754716981</v>
      </c>
      <c r="L79" s="62">
        <f>J79+K79</f>
        <v>25826.20754716981</v>
      </c>
    </row>
    <row r="80" spans="2:12" ht="36.75" customHeight="1">
      <c r="B80" s="3"/>
      <c r="C80" s="80" t="s">
        <v>73</v>
      </c>
      <c r="D80" s="81"/>
      <c r="E80" s="81"/>
      <c r="F80" s="82"/>
      <c r="G80" s="3" t="s">
        <v>0</v>
      </c>
      <c r="H80" s="83" t="s">
        <v>70</v>
      </c>
      <c r="I80" s="84"/>
      <c r="J80" s="3">
        <v>0</v>
      </c>
      <c r="K80" s="62">
        <f>K70/K75</f>
        <v>520285.3333333333</v>
      </c>
      <c r="L80" s="62">
        <f>J80+K80</f>
        <v>520285.3333333333</v>
      </c>
    </row>
    <row r="81" spans="2:12" ht="19.5" customHeight="1">
      <c r="B81" s="4">
        <v>4</v>
      </c>
      <c r="C81" s="85" t="s">
        <v>151</v>
      </c>
      <c r="D81" s="86"/>
      <c r="E81" s="86"/>
      <c r="F81" s="86"/>
      <c r="G81" s="86"/>
      <c r="H81" s="86"/>
      <c r="I81" s="86"/>
      <c r="J81" s="86"/>
      <c r="K81" s="86"/>
      <c r="L81" s="86"/>
    </row>
    <row r="82" spans="2:12" ht="24.75" customHeight="1">
      <c r="B82" s="3"/>
      <c r="C82" s="80" t="s">
        <v>66</v>
      </c>
      <c r="D82" s="81"/>
      <c r="E82" s="81"/>
      <c r="F82" s="82"/>
      <c r="G82" s="3" t="s">
        <v>68</v>
      </c>
      <c r="H82" s="83" t="s">
        <v>65</v>
      </c>
      <c r="I82" s="84"/>
      <c r="J82" s="42">
        <f>J73/J72*100</f>
        <v>50.50244167118828</v>
      </c>
      <c r="K82" s="57">
        <v>0</v>
      </c>
      <c r="L82" s="57">
        <f>J82+K82</f>
        <v>50.50244167118828</v>
      </c>
    </row>
    <row r="83" spans="2:12" ht="21.75" customHeight="1">
      <c r="B83" s="3"/>
      <c r="C83" s="80" t="s">
        <v>67</v>
      </c>
      <c r="D83" s="81"/>
      <c r="E83" s="81"/>
      <c r="F83" s="82"/>
      <c r="G83" s="3" t="s">
        <v>69</v>
      </c>
      <c r="H83" s="83" t="s">
        <v>70</v>
      </c>
      <c r="I83" s="84"/>
      <c r="J83" s="3">
        <v>162</v>
      </c>
      <c r="K83" s="3">
        <v>0</v>
      </c>
      <c r="L83" s="57">
        <f>J83+K83</f>
        <v>162</v>
      </c>
    </row>
    <row r="84" spans="2:12" ht="51" customHeight="1">
      <c r="B84" s="3"/>
      <c r="C84" s="80" t="s">
        <v>74</v>
      </c>
      <c r="D84" s="81"/>
      <c r="E84" s="81"/>
      <c r="F84" s="82"/>
      <c r="G84" s="3" t="s">
        <v>68</v>
      </c>
      <c r="H84" s="83" t="s">
        <v>65</v>
      </c>
      <c r="I84" s="84"/>
      <c r="J84" s="38">
        <v>0</v>
      </c>
      <c r="K84" s="39">
        <v>1</v>
      </c>
      <c r="L84" s="39">
        <f>J84+K84</f>
        <v>1</v>
      </c>
    </row>
    <row r="85" spans="2:12" ht="36.75" customHeight="1">
      <c r="B85" s="3"/>
      <c r="C85" s="80" t="s">
        <v>75</v>
      </c>
      <c r="D85" s="81"/>
      <c r="E85" s="81"/>
      <c r="F85" s="82"/>
      <c r="G85" s="6" t="s">
        <v>68</v>
      </c>
      <c r="H85" s="83" t="s">
        <v>65</v>
      </c>
      <c r="I85" s="84"/>
      <c r="J85" s="39">
        <v>0</v>
      </c>
      <c r="K85" s="39">
        <v>1</v>
      </c>
      <c r="L85" s="39">
        <f>J85+K85</f>
        <v>1</v>
      </c>
    </row>
    <row r="86" ht="16.5" customHeight="1"/>
    <row r="89" spans="2:12" ht="66" customHeight="1">
      <c r="B89" s="77" t="s">
        <v>324</v>
      </c>
      <c r="C89" s="77"/>
      <c r="D89" s="77"/>
      <c r="E89" s="77"/>
      <c r="F89" s="77"/>
      <c r="G89" s="32"/>
      <c r="H89" s="32"/>
      <c r="I89" s="33"/>
      <c r="J89" s="33"/>
      <c r="K89" s="32"/>
      <c r="L89" s="34" t="s">
        <v>325</v>
      </c>
    </row>
    <row r="90" spans="2:12" ht="16.5">
      <c r="B90" s="12"/>
      <c r="C90" s="12"/>
      <c r="D90" s="12"/>
      <c r="E90" s="12"/>
      <c r="F90" s="12"/>
      <c r="G90" s="2"/>
      <c r="H90" s="2"/>
      <c r="I90" s="116" t="s">
        <v>54</v>
      </c>
      <c r="J90" s="116"/>
      <c r="K90" s="2"/>
      <c r="L90" s="35" t="s">
        <v>251</v>
      </c>
    </row>
    <row r="91" spans="2:12" ht="64.5" customHeight="1">
      <c r="B91" s="90" t="s">
        <v>37</v>
      </c>
      <c r="C91" s="90"/>
      <c r="D91" s="90"/>
      <c r="E91" s="90"/>
      <c r="F91" s="90"/>
      <c r="G91" s="2"/>
      <c r="H91" s="2"/>
      <c r="I91" s="2"/>
      <c r="J91" s="2"/>
      <c r="K91" s="2"/>
      <c r="L91" s="36"/>
    </row>
    <row r="92" spans="2:12" ht="21.75" customHeight="1">
      <c r="B92" s="87" t="s">
        <v>312</v>
      </c>
      <c r="C92" s="87"/>
      <c r="D92" s="87"/>
      <c r="E92" s="87"/>
      <c r="F92" s="87"/>
      <c r="G92" s="87"/>
      <c r="H92" s="2"/>
      <c r="I92" s="2"/>
      <c r="J92" s="2"/>
      <c r="K92" s="2"/>
      <c r="L92" s="36"/>
    </row>
    <row r="93" spans="2:12" ht="35.25" customHeight="1">
      <c r="B93" s="77" t="s">
        <v>14</v>
      </c>
      <c r="C93" s="77"/>
      <c r="D93" s="77"/>
      <c r="E93" s="77"/>
      <c r="F93" s="77"/>
      <c r="G93" s="77"/>
      <c r="H93" s="32"/>
      <c r="I93" s="33"/>
      <c r="J93" s="33"/>
      <c r="K93" s="32"/>
      <c r="L93" s="34" t="s">
        <v>13</v>
      </c>
    </row>
    <row r="94" spans="5:12" ht="16.5">
      <c r="E94" s="19"/>
      <c r="G94" s="2"/>
      <c r="H94" s="2"/>
      <c r="I94" s="116" t="s">
        <v>54</v>
      </c>
      <c r="J94" s="116"/>
      <c r="K94" s="2"/>
      <c r="L94" s="35" t="s">
        <v>251</v>
      </c>
    </row>
    <row r="95" spans="2:5" ht="30.75" customHeight="1">
      <c r="B95" s="118">
        <v>43579</v>
      </c>
      <c r="C95" s="119"/>
      <c r="D95" s="119"/>
      <c r="E95" s="119"/>
    </row>
    <row r="96" spans="2:5" ht="16.5">
      <c r="B96" s="113" t="s">
        <v>252</v>
      </c>
      <c r="C96" s="113"/>
      <c r="D96" s="113"/>
      <c r="E96" s="113"/>
    </row>
    <row r="97" ht="17.25">
      <c r="B97" s="63" t="s">
        <v>253</v>
      </c>
    </row>
  </sheetData>
  <sheetProtection/>
  <mergeCells count="131">
    <mergeCell ref="B46:C46"/>
    <mergeCell ref="H68:I68"/>
    <mergeCell ref="C61:L61"/>
    <mergeCell ref="D54:I54"/>
    <mergeCell ref="D48:H48"/>
    <mergeCell ref="B95:E95"/>
    <mergeCell ref="H85:I85"/>
    <mergeCell ref="C83:F83"/>
    <mergeCell ref="C85:F85"/>
    <mergeCell ref="B91:F91"/>
    <mergeCell ref="D52:I52"/>
    <mergeCell ref="C75:F75"/>
    <mergeCell ref="H75:I75"/>
    <mergeCell ref="I94:J94"/>
    <mergeCell ref="D53:I53"/>
    <mergeCell ref="H72:I72"/>
    <mergeCell ref="C76:L76"/>
    <mergeCell ref="H82:I82"/>
    <mergeCell ref="C73:F73"/>
    <mergeCell ref="C79:F79"/>
    <mergeCell ref="H65:I65"/>
    <mergeCell ref="B42:D42"/>
    <mergeCell ref="C68:F68"/>
    <mergeCell ref="C62:F62"/>
    <mergeCell ref="B43:L43"/>
    <mergeCell ref="B50:L50"/>
    <mergeCell ref="B56:I56"/>
    <mergeCell ref="C63:F63"/>
    <mergeCell ref="D45:H45"/>
    <mergeCell ref="D46:H46"/>
    <mergeCell ref="H84:I84"/>
    <mergeCell ref="I90:J90"/>
    <mergeCell ref="C78:F78"/>
    <mergeCell ref="H79:I79"/>
    <mergeCell ref="H80:I80"/>
    <mergeCell ref="C81:L81"/>
    <mergeCell ref="C80:F80"/>
    <mergeCell ref="H83:I83"/>
    <mergeCell ref="C82:F82"/>
    <mergeCell ref="B96:E96"/>
    <mergeCell ref="B45:C45"/>
    <mergeCell ref="H73:I73"/>
    <mergeCell ref="B57:L57"/>
    <mergeCell ref="C72:F72"/>
    <mergeCell ref="C59:F59"/>
    <mergeCell ref="C60:F60"/>
    <mergeCell ref="H60:I60"/>
    <mergeCell ref="C64:F64"/>
    <mergeCell ref="C77:F77"/>
    <mergeCell ref="B40:C40"/>
    <mergeCell ref="B35:L35"/>
    <mergeCell ref="B36:L36"/>
    <mergeCell ref="B41:C41"/>
    <mergeCell ref="D40:L40"/>
    <mergeCell ref="D41:L41"/>
    <mergeCell ref="D38:L38"/>
    <mergeCell ref="D39:L39"/>
    <mergeCell ref="B39:C39"/>
    <mergeCell ref="B38:C38"/>
    <mergeCell ref="M34:AA34"/>
    <mergeCell ref="D33:L33"/>
    <mergeCell ref="B34:L34"/>
    <mergeCell ref="B27:L27"/>
    <mergeCell ref="B22:L22"/>
    <mergeCell ref="B32:C32"/>
    <mergeCell ref="D14:L14"/>
    <mergeCell ref="E18:L18"/>
    <mergeCell ref="H19:I19"/>
    <mergeCell ref="K19:L19"/>
    <mergeCell ref="D31:L31"/>
    <mergeCell ref="B21:L21"/>
    <mergeCell ref="B29:C29"/>
    <mergeCell ref="B30:C30"/>
    <mergeCell ref="B24:L24"/>
    <mergeCell ref="B23:L23"/>
    <mergeCell ref="B55:C55"/>
    <mergeCell ref="B53:C53"/>
    <mergeCell ref="B52:C52"/>
    <mergeCell ref="B25:L25"/>
    <mergeCell ref="D29:L29"/>
    <mergeCell ref="D30:L30"/>
    <mergeCell ref="D32:L32"/>
    <mergeCell ref="B33:C33"/>
    <mergeCell ref="B26:L26"/>
    <mergeCell ref="B31:C31"/>
    <mergeCell ref="J7:L7"/>
    <mergeCell ref="J8:L8"/>
    <mergeCell ref="E42:L42"/>
    <mergeCell ref="B47:C47"/>
    <mergeCell ref="D47:H47"/>
    <mergeCell ref="B48:C48"/>
    <mergeCell ref="A10:L10"/>
    <mergeCell ref="B20:D20"/>
    <mergeCell ref="B19:F19"/>
    <mergeCell ref="D15:L15"/>
    <mergeCell ref="J1:L1"/>
    <mergeCell ref="J2:L2"/>
    <mergeCell ref="J3:L3"/>
    <mergeCell ref="J4:L4"/>
    <mergeCell ref="J5:L5"/>
    <mergeCell ref="J6:L6"/>
    <mergeCell ref="A11:L11"/>
    <mergeCell ref="E17:L17"/>
    <mergeCell ref="D13:L13"/>
    <mergeCell ref="B28:L28"/>
    <mergeCell ref="H59:I59"/>
    <mergeCell ref="H63:I63"/>
    <mergeCell ref="D16:L16"/>
    <mergeCell ref="B49:H49"/>
    <mergeCell ref="D55:I55"/>
    <mergeCell ref="B54:C54"/>
    <mergeCell ref="H64:I64"/>
    <mergeCell ref="H78:I78"/>
    <mergeCell ref="H74:I74"/>
    <mergeCell ref="H77:I77"/>
    <mergeCell ref="H62:I62"/>
    <mergeCell ref="B92:G92"/>
    <mergeCell ref="C65:F65"/>
    <mergeCell ref="C66:F66"/>
    <mergeCell ref="C67:F67"/>
    <mergeCell ref="C69:F69"/>
    <mergeCell ref="B93:G93"/>
    <mergeCell ref="B89:F89"/>
    <mergeCell ref="H66:I66"/>
    <mergeCell ref="H67:I67"/>
    <mergeCell ref="C84:F84"/>
    <mergeCell ref="H69:I69"/>
    <mergeCell ref="H70:I70"/>
    <mergeCell ref="C71:L71"/>
    <mergeCell ref="C74:F74"/>
    <mergeCell ref="C70:F70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113"/>
  <sheetViews>
    <sheetView view="pageBreakPreview" zoomScale="60" zoomScaleNormal="60" zoomScalePageLayoutView="0" workbookViewId="0" topLeftCell="A95">
      <selection activeCell="L106" sqref="L106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8.00390625" style="11" customWidth="1"/>
    <col min="6" max="6" width="15.7109375" style="11" customWidth="1"/>
    <col min="7" max="7" width="18.7109375" style="11" customWidth="1"/>
    <col min="8" max="8" width="29.8515625" style="11" customWidth="1"/>
    <col min="9" max="9" width="27.421875" style="11" customWidth="1"/>
    <col min="10" max="10" width="23.00390625" style="11" customWidth="1"/>
    <col min="11" max="11" width="22.7109375" style="11" customWidth="1"/>
    <col min="12" max="12" width="23.8515625" style="11" customWidth="1"/>
    <col min="13" max="13" width="26.28125" style="12" customWidth="1"/>
    <col min="14" max="14" width="14.7109375" style="11" bestFit="1" customWidth="1"/>
    <col min="15" max="16384" width="9.140625" style="11" customWidth="1"/>
  </cols>
  <sheetData>
    <row r="1" spans="9:12" ht="17.25" customHeight="1">
      <c r="I1" s="7"/>
      <c r="J1" s="97" t="s">
        <v>15</v>
      </c>
      <c r="K1" s="97"/>
      <c r="L1" s="97"/>
    </row>
    <row r="2" spans="9:12" ht="16.5" customHeight="1">
      <c r="I2" s="7"/>
      <c r="J2" s="97" t="s">
        <v>244</v>
      </c>
      <c r="K2" s="97"/>
      <c r="L2" s="97"/>
    </row>
    <row r="3" spans="6:12" ht="13.5" customHeight="1">
      <c r="F3" s="12"/>
      <c r="G3" s="12"/>
      <c r="H3" s="12"/>
      <c r="I3" s="7"/>
      <c r="J3" s="97" t="s">
        <v>245</v>
      </c>
      <c r="K3" s="97"/>
      <c r="L3" s="97"/>
    </row>
    <row r="4" spans="9:12" ht="20.25" customHeight="1">
      <c r="I4" s="8"/>
      <c r="J4" s="98" t="s">
        <v>15</v>
      </c>
      <c r="K4" s="98"/>
      <c r="L4" s="98"/>
    </row>
    <row r="5" spans="6:12" ht="20.25" customHeight="1">
      <c r="F5" s="1"/>
      <c r="G5" s="1"/>
      <c r="H5" s="1"/>
      <c r="I5" s="7"/>
      <c r="J5" s="98" t="s">
        <v>246</v>
      </c>
      <c r="K5" s="98"/>
      <c r="L5" s="98"/>
    </row>
    <row r="6" spans="6:12" ht="15" customHeight="1">
      <c r="F6" s="1"/>
      <c r="G6" s="1"/>
      <c r="H6" s="1"/>
      <c r="I6" s="7"/>
      <c r="J6" s="99" t="s">
        <v>41</v>
      </c>
      <c r="K6" s="99"/>
      <c r="L6" s="99"/>
    </row>
    <row r="7" spans="6:12" ht="12" customHeight="1">
      <c r="F7" s="1"/>
      <c r="G7" s="1"/>
      <c r="H7" s="1"/>
      <c r="I7" s="9"/>
      <c r="J7" s="100" t="s">
        <v>42</v>
      </c>
      <c r="K7" s="100"/>
      <c r="L7" s="100"/>
    </row>
    <row r="8" spans="6:12" ht="24" customHeight="1">
      <c r="F8" s="1"/>
      <c r="G8" s="1"/>
      <c r="H8" s="1"/>
      <c r="I8" s="8"/>
      <c r="J8" s="98" t="s">
        <v>255</v>
      </c>
      <c r="K8" s="98"/>
      <c r="L8" s="98"/>
    </row>
    <row r="9" ht="14.25" customHeight="1"/>
    <row r="10" spans="1:12" ht="15.75" customHeight="1">
      <c r="A10" s="88" t="s">
        <v>16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16.5" customHeight="1">
      <c r="A11" s="88" t="s">
        <v>43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ht="9" customHeight="1"/>
    <row r="13" spans="1:12" ht="17.25" customHeight="1">
      <c r="A13" s="13" t="s">
        <v>17</v>
      </c>
      <c r="B13" s="14" t="s">
        <v>10</v>
      </c>
      <c r="C13" s="15"/>
      <c r="D13" s="89" t="s">
        <v>40</v>
      </c>
      <c r="E13" s="89"/>
      <c r="F13" s="89"/>
      <c r="G13" s="89"/>
      <c r="H13" s="89"/>
      <c r="I13" s="89"/>
      <c r="J13" s="89"/>
      <c r="K13" s="89"/>
      <c r="L13" s="89"/>
    </row>
    <row r="14" spans="1:12" ht="9.75" customHeight="1">
      <c r="A14" s="13"/>
      <c r="B14" s="58" t="s">
        <v>139</v>
      </c>
      <c r="D14" s="93" t="s">
        <v>20</v>
      </c>
      <c r="E14" s="93"/>
      <c r="F14" s="93"/>
      <c r="G14" s="93"/>
      <c r="H14" s="93"/>
      <c r="I14" s="93"/>
      <c r="J14" s="93"/>
      <c r="K14" s="93"/>
      <c r="L14" s="93"/>
    </row>
    <row r="15" spans="1:12" ht="16.5" customHeight="1">
      <c r="A15" s="13" t="s">
        <v>18</v>
      </c>
      <c r="B15" s="14" t="s">
        <v>7</v>
      </c>
      <c r="C15" s="15"/>
      <c r="D15" s="89" t="s">
        <v>40</v>
      </c>
      <c r="E15" s="89"/>
      <c r="F15" s="89"/>
      <c r="G15" s="89"/>
      <c r="H15" s="89"/>
      <c r="I15" s="89"/>
      <c r="J15" s="89"/>
      <c r="K15" s="89"/>
      <c r="L15" s="89"/>
    </row>
    <row r="16" spans="1:12" ht="10.5" customHeight="1">
      <c r="A16" s="13"/>
      <c r="B16" s="58" t="s">
        <v>139</v>
      </c>
      <c r="D16" s="93" t="s">
        <v>21</v>
      </c>
      <c r="E16" s="93"/>
      <c r="F16" s="93"/>
      <c r="G16" s="93"/>
      <c r="H16" s="93"/>
      <c r="I16" s="93"/>
      <c r="J16" s="93"/>
      <c r="K16" s="93"/>
      <c r="L16" s="93"/>
    </row>
    <row r="17" spans="1:12" ht="31.5" customHeight="1">
      <c r="A17" s="13" t="s">
        <v>19</v>
      </c>
      <c r="B17" s="14" t="s">
        <v>77</v>
      </c>
      <c r="C17" s="15"/>
      <c r="D17" s="14" t="s">
        <v>78</v>
      </c>
      <c r="E17" s="89" t="s">
        <v>76</v>
      </c>
      <c r="F17" s="89"/>
      <c r="G17" s="89"/>
      <c r="H17" s="89"/>
      <c r="I17" s="89"/>
      <c r="J17" s="89"/>
      <c r="K17" s="89"/>
      <c r="L17" s="89"/>
    </row>
    <row r="18" spans="1:12" ht="10.5" customHeight="1">
      <c r="A18" s="13"/>
      <c r="B18" s="58" t="s">
        <v>139</v>
      </c>
      <c r="D18" s="16" t="s">
        <v>22</v>
      </c>
      <c r="E18" s="109" t="s">
        <v>23</v>
      </c>
      <c r="F18" s="109"/>
      <c r="G18" s="109"/>
      <c r="H18" s="109"/>
      <c r="I18" s="109"/>
      <c r="J18" s="109"/>
      <c r="K18" s="109"/>
      <c r="L18" s="109"/>
    </row>
    <row r="19" spans="1:12" ht="18" customHeight="1">
      <c r="A19" s="13" t="s">
        <v>24</v>
      </c>
      <c r="B19" s="90" t="s">
        <v>141</v>
      </c>
      <c r="C19" s="90"/>
      <c r="D19" s="90"/>
      <c r="E19" s="90"/>
      <c r="F19" s="90"/>
      <c r="G19" s="55">
        <f>J19+B20</f>
        <v>1319527557.92</v>
      </c>
      <c r="H19" s="90" t="s">
        <v>142</v>
      </c>
      <c r="I19" s="90"/>
      <c r="J19" s="55">
        <f>1236950350-4787201-11712.77-1848504-1400000-625000+200000-487431+125000+502162+16000+60000+7353601-505132+71773+3265000-160000-3500000+5709285</f>
        <v>1240928190.23</v>
      </c>
      <c r="K19" s="110" t="s">
        <v>143</v>
      </c>
      <c r="L19" s="110"/>
    </row>
    <row r="20" spans="2:13" ht="15.75" customHeight="1">
      <c r="B20" s="103">
        <f>60965895+3503808+463645.69+1848504+1400000+225000+225000+93100+4292828+166000+3063359+415036+99325+140000+225000+160000+1312867</f>
        <v>78599367.69</v>
      </c>
      <c r="C20" s="103"/>
      <c r="D20" s="103"/>
      <c r="E20" s="15" t="s">
        <v>140</v>
      </c>
      <c r="I20" s="17"/>
      <c r="J20" s="17"/>
      <c r="K20" s="18"/>
      <c r="L20" s="19"/>
      <c r="M20" s="20"/>
    </row>
    <row r="21" spans="1:12" ht="20.25" customHeight="1">
      <c r="A21" s="15" t="s">
        <v>25</v>
      </c>
      <c r="B21" s="90" t="s">
        <v>26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17.25" customHeight="1">
      <c r="A22" s="15"/>
      <c r="B22" s="106" t="s">
        <v>5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2" ht="17.25" customHeight="1">
      <c r="A23" s="15"/>
      <c r="B23" s="106" t="s">
        <v>4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ht="33" customHeight="1">
      <c r="A24" s="15"/>
      <c r="B24" s="106" t="s">
        <v>298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ht="32.25" customHeight="1">
      <c r="A25" s="15"/>
      <c r="B25" s="106" t="s">
        <v>145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2" ht="13.5" customHeight="1">
      <c r="A26" s="15"/>
      <c r="B26" s="106" t="s">
        <v>153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13" ht="31.5" customHeight="1">
      <c r="A27" s="15"/>
      <c r="B27" s="106" t="s">
        <v>219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21"/>
    </row>
    <row r="28" spans="1:13" ht="17.25" customHeight="1" hidden="1">
      <c r="A28" s="15"/>
      <c r="B28" s="106" t="s">
        <v>318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21"/>
    </row>
    <row r="29" spans="1:12" ht="19.5" customHeight="1">
      <c r="A29" s="15" t="s">
        <v>27</v>
      </c>
      <c r="B29" s="90" t="s">
        <v>247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6.75" customHeight="1">
      <c r="A30" s="15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3" ht="15" customHeight="1">
      <c r="A31" s="15"/>
      <c r="B31" s="108" t="s">
        <v>30</v>
      </c>
      <c r="C31" s="108"/>
      <c r="D31" s="108" t="s">
        <v>248</v>
      </c>
      <c r="E31" s="108"/>
      <c r="F31" s="108"/>
      <c r="G31" s="108"/>
      <c r="H31" s="108"/>
      <c r="I31" s="108"/>
      <c r="J31" s="108"/>
      <c r="K31" s="108"/>
      <c r="L31" s="108"/>
      <c r="M31" s="21"/>
    </row>
    <row r="32" spans="1:13" ht="16.5" customHeight="1">
      <c r="A32" s="15"/>
      <c r="B32" s="102">
        <v>1</v>
      </c>
      <c r="C32" s="102"/>
      <c r="D32" s="112" t="s">
        <v>301</v>
      </c>
      <c r="E32" s="112"/>
      <c r="F32" s="112"/>
      <c r="G32" s="112"/>
      <c r="H32" s="112"/>
      <c r="I32" s="112"/>
      <c r="J32" s="112"/>
      <c r="K32" s="112"/>
      <c r="L32" s="112"/>
      <c r="M32" s="72"/>
    </row>
    <row r="33" spans="1:13" ht="15" customHeight="1">
      <c r="A33" s="15"/>
      <c r="B33" s="102">
        <v>2</v>
      </c>
      <c r="C33" s="102"/>
      <c r="D33" s="112" t="s">
        <v>271</v>
      </c>
      <c r="E33" s="112"/>
      <c r="F33" s="112"/>
      <c r="G33" s="112"/>
      <c r="H33" s="112"/>
      <c r="I33" s="112"/>
      <c r="J33" s="112"/>
      <c r="K33" s="112"/>
      <c r="L33" s="112"/>
      <c r="M33" s="72"/>
    </row>
    <row r="34" spans="1:13" ht="17.25" customHeight="1">
      <c r="A34" s="15"/>
      <c r="B34" s="102">
        <v>3</v>
      </c>
      <c r="C34" s="102"/>
      <c r="D34" s="112" t="s">
        <v>288</v>
      </c>
      <c r="E34" s="112"/>
      <c r="F34" s="112"/>
      <c r="G34" s="112"/>
      <c r="H34" s="112"/>
      <c r="I34" s="112"/>
      <c r="J34" s="112"/>
      <c r="K34" s="112"/>
      <c r="L34" s="112"/>
      <c r="M34" s="72"/>
    </row>
    <row r="35" spans="1:27" ht="15.75" customHeight="1">
      <c r="A35" s="15" t="s">
        <v>29</v>
      </c>
      <c r="B35" s="90" t="s">
        <v>28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</row>
    <row r="36" spans="2:12" ht="15" customHeight="1">
      <c r="B36" s="111" t="s">
        <v>79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</row>
    <row r="37" spans="1:12" ht="21" customHeight="1">
      <c r="A37" s="15" t="s">
        <v>31</v>
      </c>
      <c r="B37" s="90" t="s">
        <v>46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ht="4.5" customHeight="1"/>
    <row r="39" spans="2:12" ht="17.25" customHeight="1">
      <c r="B39" s="108" t="s">
        <v>30</v>
      </c>
      <c r="C39" s="108"/>
      <c r="D39" s="108" t="s">
        <v>44</v>
      </c>
      <c r="E39" s="108"/>
      <c r="F39" s="108"/>
      <c r="G39" s="108"/>
      <c r="H39" s="108"/>
      <c r="I39" s="108"/>
      <c r="J39" s="108"/>
      <c r="K39" s="108"/>
      <c r="L39" s="108"/>
    </row>
    <row r="40" spans="2:12" ht="15.75" customHeight="1">
      <c r="B40" s="102">
        <v>1</v>
      </c>
      <c r="C40" s="102"/>
      <c r="D40" s="112" t="s">
        <v>81</v>
      </c>
      <c r="E40" s="112"/>
      <c r="F40" s="112"/>
      <c r="G40" s="112"/>
      <c r="H40" s="112"/>
      <c r="I40" s="112"/>
      <c r="J40" s="112"/>
      <c r="K40" s="112"/>
      <c r="L40" s="112"/>
    </row>
    <row r="41" spans="2:12" ht="15.75" customHeight="1">
      <c r="B41" s="102">
        <v>2</v>
      </c>
      <c r="C41" s="102"/>
      <c r="D41" s="112" t="s">
        <v>154</v>
      </c>
      <c r="E41" s="112"/>
      <c r="F41" s="112"/>
      <c r="G41" s="112"/>
      <c r="H41" s="112"/>
      <c r="I41" s="112"/>
      <c r="J41" s="112"/>
      <c r="K41" s="112"/>
      <c r="L41" s="112"/>
    </row>
    <row r="42" spans="2:12" ht="15.75" customHeight="1">
      <c r="B42" s="102">
        <v>3</v>
      </c>
      <c r="C42" s="102"/>
      <c r="D42" s="112" t="s">
        <v>80</v>
      </c>
      <c r="E42" s="112"/>
      <c r="F42" s="112"/>
      <c r="G42" s="112"/>
      <c r="H42" s="112"/>
      <c r="I42" s="112"/>
      <c r="J42" s="112"/>
      <c r="K42" s="112"/>
      <c r="L42" s="112"/>
    </row>
    <row r="43" spans="2:12" ht="18.75" customHeight="1" hidden="1">
      <c r="B43" s="102"/>
      <c r="C43" s="102"/>
      <c r="D43" s="102"/>
      <c r="E43" s="101"/>
      <c r="F43" s="101"/>
      <c r="G43" s="101"/>
      <c r="H43" s="101"/>
      <c r="I43" s="101"/>
      <c r="J43" s="101"/>
      <c r="K43" s="101"/>
      <c r="L43" s="101"/>
    </row>
    <row r="44" spans="1:12" ht="21" customHeight="1">
      <c r="A44" s="15" t="s">
        <v>34</v>
      </c>
      <c r="B44" s="90" t="s">
        <v>45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ht="13.5" customHeight="1">
      <c r="L45" s="73" t="s">
        <v>140</v>
      </c>
    </row>
    <row r="46" spans="1:12" ht="30" customHeight="1">
      <c r="A46" s="23"/>
      <c r="B46" s="108" t="s">
        <v>30</v>
      </c>
      <c r="C46" s="108"/>
      <c r="D46" s="91" t="s">
        <v>47</v>
      </c>
      <c r="E46" s="114"/>
      <c r="F46" s="114"/>
      <c r="G46" s="114"/>
      <c r="H46" s="92"/>
      <c r="I46" s="5" t="s">
        <v>32</v>
      </c>
      <c r="J46" s="5" t="s">
        <v>33</v>
      </c>
      <c r="K46" s="10" t="s">
        <v>48</v>
      </c>
      <c r="L46" s="5" t="s">
        <v>49</v>
      </c>
    </row>
    <row r="47" spans="2:13" s="65" customFormat="1" ht="8.25" customHeight="1">
      <c r="B47" s="121">
        <v>1</v>
      </c>
      <c r="C47" s="121"/>
      <c r="D47" s="122">
        <v>2</v>
      </c>
      <c r="E47" s="124"/>
      <c r="F47" s="124"/>
      <c r="G47" s="124"/>
      <c r="H47" s="123"/>
      <c r="I47" s="66">
        <v>3</v>
      </c>
      <c r="J47" s="66">
        <v>4</v>
      </c>
      <c r="K47" s="66">
        <v>5</v>
      </c>
      <c r="L47" s="66">
        <v>6</v>
      </c>
      <c r="M47" s="67"/>
    </row>
    <row r="48" spans="2:12" ht="17.25" customHeight="1">
      <c r="B48" s="102">
        <v>1</v>
      </c>
      <c r="C48" s="102"/>
      <c r="D48" s="80" t="s">
        <v>230</v>
      </c>
      <c r="E48" s="81"/>
      <c r="F48" s="81"/>
      <c r="G48" s="81"/>
      <c r="H48" s="82"/>
      <c r="I48" s="26">
        <f>(1236950350-4798913.77-1848504-1400000-625000+200000-487431+125000+502162+16000+60000+7353601-505132+2938500+71773+326500-160000-3500000+5709285)-I50</f>
        <v>1239605523.23</v>
      </c>
      <c r="J48" s="26">
        <v>50524432</v>
      </c>
      <c r="K48" s="27">
        <v>0</v>
      </c>
      <c r="L48" s="26">
        <f>I48+J48</f>
        <v>1290129955.23</v>
      </c>
    </row>
    <row r="49" spans="2:12" ht="32.25" customHeight="1">
      <c r="B49" s="102">
        <v>2</v>
      </c>
      <c r="C49" s="102"/>
      <c r="D49" s="80" t="s">
        <v>155</v>
      </c>
      <c r="E49" s="81"/>
      <c r="F49" s="81"/>
      <c r="G49" s="81"/>
      <c r="H49" s="82"/>
      <c r="I49" s="26">
        <v>0</v>
      </c>
      <c r="J49" s="26">
        <f>10441463+3503808+463645.69+1848504+1400000+225000+225000+93100+4292828+166000+3063359+415036+99325+140000+225000+160000+1312867</f>
        <v>28074935.689999998</v>
      </c>
      <c r="K49" s="27">
        <f>9090007+3503808+463645.69+1400000+225000+225000+93100+1848504+4292828+166000+3063359+415036+99325+140000+225000+160000+1312867</f>
        <v>26723479.689999998</v>
      </c>
      <c r="L49" s="26">
        <f>I49+J49</f>
        <v>28074935.689999998</v>
      </c>
    </row>
    <row r="50" spans="2:12" ht="17.25" customHeight="1">
      <c r="B50" s="102">
        <v>3</v>
      </c>
      <c r="C50" s="102"/>
      <c r="D50" s="80" t="s">
        <v>197</v>
      </c>
      <c r="E50" s="81"/>
      <c r="F50" s="81"/>
      <c r="G50" s="81"/>
      <c r="H50" s="82"/>
      <c r="I50" s="40">
        <v>1322667</v>
      </c>
      <c r="J50" s="40">
        <v>0</v>
      </c>
      <c r="K50" s="41">
        <v>0</v>
      </c>
      <c r="L50" s="26">
        <f>I50+J50</f>
        <v>1322667</v>
      </c>
    </row>
    <row r="51" spans="2:12" ht="15.75" customHeight="1">
      <c r="B51" s="94" t="s">
        <v>2</v>
      </c>
      <c r="C51" s="95"/>
      <c r="D51" s="95"/>
      <c r="E51" s="95"/>
      <c r="F51" s="95"/>
      <c r="G51" s="95"/>
      <c r="H51" s="96"/>
      <c r="I51" s="28">
        <f>SUM(I48:I50)</f>
        <v>1240928190.23</v>
      </c>
      <c r="J51" s="28">
        <f>SUM(J48:J50)</f>
        <v>78599367.69</v>
      </c>
      <c r="K51" s="28">
        <f>SUM(K48:K50)</f>
        <v>26723479.689999998</v>
      </c>
      <c r="L51" s="28">
        <f>I51+J51</f>
        <v>1319527557.92</v>
      </c>
    </row>
    <row r="52" spans="1:12" ht="21" customHeight="1">
      <c r="A52" s="15" t="s">
        <v>35</v>
      </c>
      <c r="B52" s="90" t="s">
        <v>147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ht="14.25" customHeight="1">
      <c r="L53" s="73" t="s">
        <v>140</v>
      </c>
    </row>
    <row r="54" spans="2:12" ht="18.75" customHeight="1">
      <c r="B54" s="91" t="s">
        <v>30</v>
      </c>
      <c r="C54" s="92"/>
      <c r="D54" s="91" t="s">
        <v>51</v>
      </c>
      <c r="E54" s="114"/>
      <c r="F54" s="114"/>
      <c r="G54" s="114"/>
      <c r="H54" s="114"/>
      <c r="I54" s="92"/>
      <c r="J54" s="5" t="s">
        <v>32</v>
      </c>
      <c r="K54" s="5" t="s">
        <v>33</v>
      </c>
      <c r="L54" s="5" t="s">
        <v>49</v>
      </c>
    </row>
    <row r="55" spans="2:13" s="65" customFormat="1" ht="7.5" customHeight="1">
      <c r="B55" s="122">
        <v>1</v>
      </c>
      <c r="C55" s="123"/>
      <c r="D55" s="122">
        <v>2</v>
      </c>
      <c r="E55" s="124"/>
      <c r="F55" s="124"/>
      <c r="G55" s="124"/>
      <c r="H55" s="124"/>
      <c r="I55" s="123"/>
      <c r="J55" s="66">
        <v>3</v>
      </c>
      <c r="K55" s="66">
        <v>4</v>
      </c>
      <c r="L55" s="66">
        <v>5</v>
      </c>
      <c r="M55" s="67"/>
    </row>
    <row r="56" spans="2:12" ht="16.5" customHeight="1">
      <c r="B56" s="83">
        <v>1</v>
      </c>
      <c r="C56" s="84"/>
      <c r="D56" s="80" t="s">
        <v>56</v>
      </c>
      <c r="E56" s="81"/>
      <c r="F56" s="81"/>
      <c r="G56" s="81"/>
      <c r="H56" s="81"/>
      <c r="I56" s="82"/>
      <c r="J56" s="26">
        <f>45731560-1848504</f>
        <v>43883056</v>
      </c>
      <c r="K56" s="26">
        <f>9090007+3503808+463645.69+1848504+1400000+225000+225000+93100+4292828+166000+3063359+415036+99325+140000+225000+160000+1312867</f>
        <v>26723479.689999998</v>
      </c>
      <c r="L56" s="28">
        <f>J56+K56</f>
        <v>70606535.69</v>
      </c>
    </row>
    <row r="57" spans="2:12" ht="18" customHeight="1">
      <c r="B57" s="83">
        <v>2</v>
      </c>
      <c r="C57" s="84"/>
      <c r="D57" s="80" t="s">
        <v>1</v>
      </c>
      <c r="E57" s="81"/>
      <c r="F57" s="81"/>
      <c r="G57" s="81"/>
      <c r="H57" s="81"/>
      <c r="I57" s="82"/>
      <c r="J57" s="26">
        <v>10159648</v>
      </c>
      <c r="K57" s="26">
        <v>0</v>
      </c>
      <c r="L57" s="28">
        <f>J57+K57</f>
        <v>10159648</v>
      </c>
    </row>
    <row r="58" spans="2:12" ht="15.75" customHeight="1">
      <c r="B58" s="94" t="s">
        <v>2</v>
      </c>
      <c r="C58" s="95"/>
      <c r="D58" s="95"/>
      <c r="E58" s="95"/>
      <c r="F58" s="95"/>
      <c r="G58" s="95"/>
      <c r="H58" s="95"/>
      <c r="I58" s="96"/>
      <c r="J58" s="56">
        <f>SUM(J56:J57)</f>
        <v>54042704</v>
      </c>
      <c r="K58" s="56">
        <f>SUM(K56:K57)</f>
        <v>26723479.689999998</v>
      </c>
      <c r="L58" s="56">
        <f>SUM(L56:L57)</f>
        <v>80766183.69</v>
      </c>
    </row>
    <row r="59" spans="1:12" ht="27.75" customHeight="1">
      <c r="A59" s="15" t="s">
        <v>249</v>
      </c>
      <c r="B59" s="90" t="s">
        <v>52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ht="13.5" customHeight="1">
      <c r="L60" s="73" t="s">
        <v>140</v>
      </c>
    </row>
    <row r="61" spans="2:12" ht="33.75" customHeight="1">
      <c r="B61" s="4" t="s">
        <v>30</v>
      </c>
      <c r="C61" s="91" t="s">
        <v>53</v>
      </c>
      <c r="D61" s="114"/>
      <c r="E61" s="114"/>
      <c r="F61" s="92"/>
      <c r="G61" s="4" t="s">
        <v>36</v>
      </c>
      <c r="H61" s="91" t="s">
        <v>50</v>
      </c>
      <c r="I61" s="92"/>
      <c r="J61" s="5" t="s">
        <v>32</v>
      </c>
      <c r="K61" s="5" t="s">
        <v>33</v>
      </c>
      <c r="L61" s="5" t="s">
        <v>49</v>
      </c>
    </row>
    <row r="62" spans="2:13" s="19" customFormat="1" ht="8.25" customHeight="1">
      <c r="B62" s="24">
        <v>1</v>
      </c>
      <c r="C62" s="104">
        <v>2</v>
      </c>
      <c r="D62" s="115"/>
      <c r="E62" s="115"/>
      <c r="F62" s="105"/>
      <c r="G62" s="24">
        <v>3</v>
      </c>
      <c r="H62" s="104">
        <v>4</v>
      </c>
      <c r="I62" s="105"/>
      <c r="J62" s="24">
        <v>5</v>
      </c>
      <c r="K62" s="25">
        <v>6</v>
      </c>
      <c r="L62" s="25">
        <v>7</v>
      </c>
      <c r="M62" s="61"/>
    </row>
    <row r="63" spans="2:12" ht="17.25" customHeight="1">
      <c r="B63" s="4">
        <v>1</v>
      </c>
      <c r="C63" s="85" t="s">
        <v>152</v>
      </c>
      <c r="D63" s="86"/>
      <c r="E63" s="86"/>
      <c r="F63" s="86"/>
      <c r="G63" s="86"/>
      <c r="H63" s="86"/>
      <c r="I63" s="86"/>
      <c r="J63" s="86"/>
      <c r="K63" s="86"/>
      <c r="L63" s="86"/>
    </row>
    <row r="64" spans="2:12" ht="31.5" customHeight="1">
      <c r="B64" s="4"/>
      <c r="C64" s="80" t="s">
        <v>277</v>
      </c>
      <c r="D64" s="81"/>
      <c r="E64" s="81"/>
      <c r="F64" s="82"/>
      <c r="G64" s="3" t="s">
        <v>0</v>
      </c>
      <c r="H64" s="78" t="s">
        <v>250</v>
      </c>
      <c r="I64" s="79"/>
      <c r="J64" s="48">
        <f>I48</f>
        <v>1239605523.23</v>
      </c>
      <c r="K64" s="48">
        <f>J48</f>
        <v>50524432</v>
      </c>
      <c r="L64" s="48">
        <f>J64+K64</f>
        <v>1290129955.23</v>
      </c>
    </row>
    <row r="65" spans="2:12" ht="51" customHeight="1">
      <c r="B65" s="4"/>
      <c r="C65" s="80" t="s">
        <v>82</v>
      </c>
      <c r="D65" s="81"/>
      <c r="E65" s="81"/>
      <c r="F65" s="82"/>
      <c r="G65" s="3" t="s">
        <v>39</v>
      </c>
      <c r="H65" s="78" t="s">
        <v>57</v>
      </c>
      <c r="I65" s="79"/>
      <c r="J65" s="3">
        <f>J66+J67+J68</f>
        <v>131</v>
      </c>
      <c r="K65" s="3">
        <v>0</v>
      </c>
      <c r="L65" s="3">
        <f>J65+K65</f>
        <v>131</v>
      </c>
    </row>
    <row r="66" spans="2:12" ht="16.5" customHeight="1">
      <c r="B66" s="3"/>
      <c r="C66" s="80" t="s">
        <v>83</v>
      </c>
      <c r="D66" s="81"/>
      <c r="E66" s="81"/>
      <c r="F66" s="82"/>
      <c r="G66" s="3" t="s">
        <v>39</v>
      </c>
      <c r="H66" s="78" t="s">
        <v>110</v>
      </c>
      <c r="I66" s="79"/>
      <c r="J66" s="3">
        <v>5</v>
      </c>
      <c r="K66" s="3">
        <v>0</v>
      </c>
      <c r="L66" s="3">
        <f aca="true" t="shared" si="0" ref="L66:L75">J66+K66</f>
        <v>5</v>
      </c>
    </row>
    <row r="67" spans="2:12" ht="18.75" customHeight="1">
      <c r="B67" s="3"/>
      <c r="C67" s="80" t="s">
        <v>93</v>
      </c>
      <c r="D67" s="81"/>
      <c r="E67" s="81"/>
      <c r="F67" s="82"/>
      <c r="G67" s="3" t="s">
        <v>39</v>
      </c>
      <c r="H67" s="78" t="s">
        <v>110</v>
      </c>
      <c r="I67" s="79"/>
      <c r="J67" s="3">
        <v>18</v>
      </c>
      <c r="K67" s="6">
        <v>0</v>
      </c>
      <c r="L67" s="3">
        <f t="shared" si="0"/>
        <v>18</v>
      </c>
    </row>
    <row r="68" spans="2:12" ht="17.25" customHeight="1">
      <c r="B68" s="3"/>
      <c r="C68" s="80" t="s">
        <v>94</v>
      </c>
      <c r="D68" s="81"/>
      <c r="E68" s="81"/>
      <c r="F68" s="82"/>
      <c r="G68" s="3" t="s">
        <v>39</v>
      </c>
      <c r="H68" s="78" t="s">
        <v>110</v>
      </c>
      <c r="I68" s="79"/>
      <c r="J68" s="3">
        <v>108</v>
      </c>
      <c r="K68" s="6">
        <v>0</v>
      </c>
      <c r="L68" s="3">
        <f t="shared" si="0"/>
        <v>108</v>
      </c>
    </row>
    <row r="69" spans="2:12" ht="46.5" customHeight="1">
      <c r="B69" s="3"/>
      <c r="C69" s="80" t="s">
        <v>84</v>
      </c>
      <c r="D69" s="81"/>
      <c r="E69" s="81"/>
      <c r="F69" s="82"/>
      <c r="G69" s="3" t="s">
        <v>39</v>
      </c>
      <c r="H69" s="78" t="s">
        <v>57</v>
      </c>
      <c r="I69" s="79"/>
      <c r="J69" s="3">
        <f>J70+J71+J72</f>
        <v>2467</v>
      </c>
      <c r="K69" s="3">
        <v>0</v>
      </c>
      <c r="L69" s="3">
        <f t="shared" si="0"/>
        <v>2467</v>
      </c>
    </row>
    <row r="70" spans="2:12" ht="19.5" customHeight="1">
      <c r="B70" s="3"/>
      <c r="C70" s="80" t="s">
        <v>156</v>
      </c>
      <c r="D70" s="81"/>
      <c r="E70" s="81"/>
      <c r="F70" s="82"/>
      <c r="G70" s="3" t="s">
        <v>39</v>
      </c>
      <c r="H70" s="78" t="s">
        <v>110</v>
      </c>
      <c r="I70" s="79"/>
      <c r="J70" s="3">
        <v>27</v>
      </c>
      <c r="K70" s="6">
        <v>0</v>
      </c>
      <c r="L70" s="3">
        <f t="shared" si="0"/>
        <v>27</v>
      </c>
    </row>
    <row r="71" spans="2:12" ht="18" customHeight="1">
      <c r="B71" s="3"/>
      <c r="C71" s="80" t="s">
        <v>157</v>
      </c>
      <c r="D71" s="81"/>
      <c r="E71" s="81"/>
      <c r="F71" s="82"/>
      <c r="G71" s="3" t="s">
        <v>39</v>
      </c>
      <c r="H71" s="78" t="s">
        <v>110</v>
      </c>
      <c r="I71" s="79"/>
      <c r="J71" s="3">
        <v>146</v>
      </c>
      <c r="K71" s="6">
        <v>0</v>
      </c>
      <c r="L71" s="3">
        <f t="shared" si="0"/>
        <v>146</v>
      </c>
    </row>
    <row r="72" spans="2:12" ht="20.25" customHeight="1">
      <c r="B72" s="3"/>
      <c r="C72" s="80" t="s">
        <v>158</v>
      </c>
      <c r="D72" s="81"/>
      <c r="E72" s="81"/>
      <c r="F72" s="82"/>
      <c r="G72" s="3" t="s">
        <v>39</v>
      </c>
      <c r="H72" s="78" t="s">
        <v>110</v>
      </c>
      <c r="I72" s="79"/>
      <c r="J72" s="3">
        <v>2294</v>
      </c>
      <c r="K72" s="6">
        <v>0</v>
      </c>
      <c r="L72" s="3">
        <f t="shared" si="0"/>
        <v>2294</v>
      </c>
    </row>
    <row r="73" spans="2:12" ht="50.25" customHeight="1">
      <c r="B73" s="3"/>
      <c r="C73" s="80" t="s">
        <v>278</v>
      </c>
      <c r="D73" s="81"/>
      <c r="E73" s="81"/>
      <c r="F73" s="82"/>
      <c r="G73" s="3" t="s">
        <v>39</v>
      </c>
      <c r="H73" s="78" t="s">
        <v>57</v>
      </c>
      <c r="I73" s="79"/>
      <c r="J73" s="3">
        <v>6502.94</v>
      </c>
      <c r="K73" s="6">
        <v>0</v>
      </c>
      <c r="L73" s="3">
        <f t="shared" si="0"/>
        <v>6502.94</v>
      </c>
    </row>
    <row r="74" spans="2:12" ht="50.25" customHeight="1">
      <c r="B74" s="3"/>
      <c r="C74" s="80" t="s">
        <v>282</v>
      </c>
      <c r="D74" s="81"/>
      <c r="E74" s="81"/>
      <c r="F74" s="82"/>
      <c r="G74" s="3" t="s">
        <v>39</v>
      </c>
      <c r="H74" s="78" t="s">
        <v>57</v>
      </c>
      <c r="I74" s="79"/>
      <c r="J74" s="3">
        <v>3314.71</v>
      </c>
      <c r="K74" s="6">
        <v>0</v>
      </c>
      <c r="L74" s="3">
        <f>J74+K74</f>
        <v>3314.71</v>
      </c>
    </row>
    <row r="75" spans="2:12" ht="48.75" customHeight="1">
      <c r="B75" s="3"/>
      <c r="C75" s="80" t="s">
        <v>283</v>
      </c>
      <c r="D75" s="81"/>
      <c r="E75" s="81"/>
      <c r="F75" s="82"/>
      <c r="G75" s="3" t="s">
        <v>39</v>
      </c>
      <c r="H75" s="78" t="s">
        <v>57</v>
      </c>
      <c r="I75" s="79"/>
      <c r="J75" s="3">
        <f>J74+J73</f>
        <v>9817.65</v>
      </c>
      <c r="K75" s="3">
        <f>K74+K73</f>
        <v>0</v>
      </c>
      <c r="L75" s="3">
        <f t="shared" si="0"/>
        <v>9817.65</v>
      </c>
    </row>
    <row r="76" spans="2:12" ht="31.5" customHeight="1">
      <c r="B76" s="3"/>
      <c r="C76" s="80" t="s">
        <v>85</v>
      </c>
      <c r="D76" s="81"/>
      <c r="E76" s="81"/>
      <c r="F76" s="82"/>
      <c r="G76" s="3" t="s">
        <v>0</v>
      </c>
      <c r="H76" s="83" t="s">
        <v>70</v>
      </c>
      <c r="I76" s="84"/>
      <c r="J76" s="49">
        <f>169446+120000+120000+240984+290984+212133+169120</f>
        <v>1322667</v>
      </c>
      <c r="K76" s="42">
        <v>0</v>
      </c>
      <c r="L76" s="26">
        <f aca="true" t="shared" si="1" ref="L76:L81">J76+K76</f>
        <v>1322667</v>
      </c>
    </row>
    <row r="77" spans="2:12" ht="33" customHeight="1">
      <c r="B77" s="3"/>
      <c r="C77" s="80" t="s">
        <v>281</v>
      </c>
      <c r="D77" s="81"/>
      <c r="E77" s="81"/>
      <c r="F77" s="82"/>
      <c r="G77" s="3" t="s">
        <v>0</v>
      </c>
      <c r="H77" s="83" t="s">
        <v>132</v>
      </c>
      <c r="I77" s="84"/>
      <c r="J77" s="47">
        <v>0</v>
      </c>
      <c r="K77" s="26">
        <f>J49</f>
        <v>28074935.689999998</v>
      </c>
      <c r="L77" s="26">
        <f t="shared" si="1"/>
        <v>28074935.689999998</v>
      </c>
    </row>
    <row r="78" spans="2:12" ht="34.5" customHeight="1">
      <c r="B78" s="3"/>
      <c r="C78" s="80" t="s">
        <v>231</v>
      </c>
      <c r="D78" s="81"/>
      <c r="E78" s="81"/>
      <c r="F78" s="82"/>
      <c r="G78" s="3" t="s">
        <v>0</v>
      </c>
      <c r="H78" s="83" t="s">
        <v>70</v>
      </c>
      <c r="I78" s="84"/>
      <c r="J78" s="47">
        <v>0</v>
      </c>
      <c r="K78" s="26">
        <f>235000+225000+225000+100000+225000</f>
        <v>1010000</v>
      </c>
      <c r="L78" s="26">
        <f t="shared" si="1"/>
        <v>1010000</v>
      </c>
    </row>
    <row r="79" spans="2:12" ht="36.75" customHeight="1">
      <c r="B79" s="3"/>
      <c r="C79" s="80" t="s">
        <v>232</v>
      </c>
      <c r="D79" s="81"/>
      <c r="E79" s="81"/>
      <c r="F79" s="82"/>
      <c r="G79" s="3" t="s">
        <v>0</v>
      </c>
      <c r="H79" s="83" t="s">
        <v>70</v>
      </c>
      <c r="I79" s="84"/>
      <c r="J79" s="47">
        <v>0</v>
      </c>
      <c r="K79" s="26">
        <f>4427576+1280856+70600+3503808+624703+1400000+93100+166000-100000+3063359+415036+99325+140000+160000+1312867</f>
        <v>16657230</v>
      </c>
      <c r="L79" s="26">
        <f t="shared" si="1"/>
        <v>16657230</v>
      </c>
    </row>
    <row r="80" spans="2:13" ht="21.75" customHeight="1">
      <c r="B80" s="3"/>
      <c r="C80" s="80" t="s">
        <v>233</v>
      </c>
      <c r="D80" s="81"/>
      <c r="E80" s="81"/>
      <c r="F80" s="82"/>
      <c r="G80" s="3" t="s">
        <v>0</v>
      </c>
      <c r="H80" s="83" t="s">
        <v>70</v>
      </c>
      <c r="I80" s="84"/>
      <c r="J80" s="47">
        <v>0</v>
      </c>
      <c r="K80" s="26">
        <f>4427431+463645.69+1223801</f>
        <v>6114877.69</v>
      </c>
      <c r="L80" s="26">
        <f t="shared" si="1"/>
        <v>6114877.69</v>
      </c>
      <c r="M80" s="51">
        <f>L78+L79+L80+L81</f>
        <v>28074935.69</v>
      </c>
    </row>
    <row r="81" spans="2:13" ht="32.25" customHeight="1">
      <c r="B81" s="3"/>
      <c r="C81" s="80" t="s">
        <v>313</v>
      </c>
      <c r="D81" s="81"/>
      <c r="E81" s="81"/>
      <c r="F81" s="82"/>
      <c r="G81" s="3" t="s">
        <v>0</v>
      </c>
      <c r="H81" s="83" t="s">
        <v>70</v>
      </c>
      <c r="I81" s="84"/>
      <c r="J81" s="47">
        <v>0</v>
      </c>
      <c r="K81" s="26">
        <v>4292828</v>
      </c>
      <c r="L81" s="26">
        <f t="shared" si="1"/>
        <v>4292828</v>
      </c>
      <c r="M81" s="51"/>
    </row>
    <row r="82" spans="2:13" ht="17.25" customHeight="1">
      <c r="B82" s="4">
        <v>2</v>
      </c>
      <c r="C82" s="85" t="s">
        <v>149</v>
      </c>
      <c r="D82" s="86"/>
      <c r="E82" s="86"/>
      <c r="F82" s="86"/>
      <c r="G82" s="86"/>
      <c r="H82" s="86"/>
      <c r="I82" s="86"/>
      <c r="J82" s="86"/>
      <c r="K82" s="86"/>
      <c r="L82" s="86"/>
      <c r="M82" s="51">
        <f>L77-M80</f>
        <v>0</v>
      </c>
    </row>
    <row r="83" spans="2:12" ht="48" customHeight="1">
      <c r="B83" s="3"/>
      <c r="C83" s="80" t="s">
        <v>133</v>
      </c>
      <c r="D83" s="81"/>
      <c r="E83" s="81"/>
      <c r="F83" s="82"/>
      <c r="G83" s="3" t="s">
        <v>61</v>
      </c>
      <c r="H83" s="78" t="s">
        <v>57</v>
      </c>
      <c r="I83" s="79"/>
      <c r="J83" s="3">
        <v>64804</v>
      </c>
      <c r="K83" s="6">
        <v>0</v>
      </c>
      <c r="L83" s="30">
        <f aca="true" t="shared" si="2" ref="L83:L88">J83+K83</f>
        <v>64804</v>
      </c>
    </row>
    <row r="84" spans="2:12" ht="32.25" customHeight="1">
      <c r="B84" s="3"/>
      <c r="C84" s="80" t="s">
        <v>86</v>
      </c>
      <c r="D84" s="81"/>
      <c r="E84" s="81"/>
      <c r="F84" s="82"/>
      <c r="G84" s="3" t="s">
        <v>61</v>
      </c>
      <c r="H84" s="83" t="s">
        <v>70</v>
      </c>
      <c r="I84" s="84"/>
      <c r="J84" s="42">
        <v>2100</v>
      </c>
      <c r="K84" s="42">
        <v>0</v>
      </c>
      <c r="L84" s="53">
        <f t="shared" si="2"/>
        <v>2100</v>
      </c>
    </row>
    <row r="85" spans="2:12" ht="20.25" customHeight="1">
      <c r="B85" s="3"/>
      <c r="C85" s="80" t="s">
        <v>314</v>
      </c>
      <c r="D85" s="81"/>
      <c r="E85" s="81"/>
      <c r="F85" s="82"/>
      <c r="G85" s="3" t="s">
        <v>39</v>
      </c>
      <c r="H85" s="83" t="s">
        <v>70</v>
      </c>
      <c r="I85" s="84"/>
      <c r="J85" s="3">
        <v>0</v>
      </c>
      <c r="K85" s="6">
        <f>1+1+1+1+1</f>
        <v>5</v>
      </c>
      <c r="L85" s="30">
        <f t="shared" si="2"/>
        <v>5</v>
      </c>
    </row>
    <row r="86" spans="2:12" ht="31.5" customHeight="1">
      <c r="B86" s="3"/>
      <c r="C86" s="80" t="s">
        <v>71</v>
      </c>
      <c r="D86" s="81"/>
      <c r="E86" s="81"/>
      <c r="F86" s="82"/>
      <c r="G86" s="3" t="s">
        <v>39</v>
      </c>
      <c r="H86" s="83" t="s">
        <v>70</v>
      </c>
      <c r="I86" s="84"/>
      <c r="J86" s="3">
        <v>0</v>
      </c>
      <c r="K86" s="6">
        <f>225+67+9+7+7+1+1+1+1+16+1+1+16+1+2+1+1+12+1+13+1+12+1+1+1+1+1+1+12+1+16+1+1+1+16+1+1+1+1+1+14+1+1+10+5+2+2+2+2+1+10+1+1+1+4+2+3+1+5+20+6+2+3+1+1+8+8+2+3+3+12+1+1+8+1+1+5+70+2+1+1+1+1+1+1+1+1+133+6+1+1+1+1+1+1+2+1</f>
        <v>838</v>
      </c>
      <c r="L86" s="30">
        <f t="shared" si="2"/>
        <v>838</v>
      </c>
    </row>
    <row r="87" spans="2:12" ht="22.5" customHeight="1">
      <c r="B87" s="3"/>
      <c r="C87" s="80" t="s">
        <v>229</v>
      </c>
      <c r="D87" s="81"/>
      <c r="E87" s="81"/>
      <c r="F87" s="82"/>
      <c r="G87" s="3" t="s">
        <v>39</v>
      </c>
      <c r="H87" s="83" t="s">
        <v>70</v>
      </c>
      <c r="I87" s="84"/>
      <c r="J87" s="3">
        <v>0</v>
      </c>
      <c r="K87" s="6">
        <f>6+2+2</f>
        <v>10</v>
      </c>
      <c r="L87" s="30">
        <f t="shared" si="2"/>
        <v>10</v>
      </c>
    </row>
    <row r="88" spans="2:12" ht="33.75" customHeight="1">
      <c r="B88" s="3"/>
      <c r="C88" s="80" t="s">
        <v>311</v>
      </c>
      <c r="D88" s="81"/>
      <c r="E88" s="81"/>
      <c r="F88" s="82"/>
      <c r="G88" s="3" t="s">
        <v>39</v>
      </c>
      <c r="H88" s="83" t="s">
        <v>70</v>
      </c>
      <c r="I88" s="84"/>
      <c r="J88" s="3">
        <v>0</v>
      </c>
      <c r="K88" s="6">
        <v>38</v>
      </c>
      <c r="L88" s="30">
        <f t="shared" si="2"/>
        <v>38</v>
      </c>
    </row>
    <row r="89" spans="2:12" ht="20.25" customHeight="1">
      <c r="B89" s="4">
        <v>3</v>
      </c>
      <c r="C89" s="85" t="s">
        <v>150</v>
      </c>
      <c r="D89" s="86"/>
      <c r="E89" s="86"/>
      <c r="F89" s="86"/>
      <c r="G89" s="86"/>
      <c r="H89" s="86"/>
      <c r="I89" s="86"/>
      <c r="J89" s="86"/>
      <c r="K89" s="86"/>
      <c r="L89" s="86"/>
    </row>
    <row r="90" spans="2:12" ht="22.5" customHeight="1">
      <c r="B90" s="3"/>
      <c r="C90" s="80" t="s">
        <v>159</v>
      </c>
      <c r="D90" s="81"/>
      <c r="E90" s="81"/>
      <c r="F90" s="82"/>
      <c r="G90" s="3" t="s">
        <v>0</v>
      </c>
      <c r="H90" s="83" t="s">
        <v>65</v>
      </c>
      <c r="I90" s="84"/>
      <c r="J90" s="37">
        <f>J64/J83</f>
        <v>19128.534090951176</v>
      </c>
      <c r="K90" s="29">
        <f>K64/J83</f>
        <v>779.6498981544349</v>
      </c>
      <c r="L90" s="29">
        <f aca="true" t="shared" si="3" ref="L90:L95">J90+K90</f>
        <v>19908.18398910561</v>
      </c>
    </row>
    <row r="91" spans="2:12" ht="23.25" customHeight="1">
      <c r="B91" s="3"/>
      <c r="C91" s="80" t="s">
        <v>63</v>
      </c>
      <c r="D91" s="81"/>
      <c r="E91" s="81"/>
      <c r="F91" s="82"/>
      <c r="G91" s="3" t="s">
        <v>64</v>
      </c>
      <c r="H91" s="78" t="s">
        <v>65</v>
      </c>
      <c r="I91" s="79"/>
      <c r="J91" s="3">
        <f>J83*150</f>
        <v>9720600</v>
      </c>
      <c r="K91" s="6">
        <v>0</v>
      </c>
      <c r="L91" s="6">
        <f t="shared" si="3"/>
        <v>9720600</v>
      </c>
    </row>
    <row r="92" spans="2:12" ht="36.75" customHeight="1">
      <c r="B92" s="3"/>
      <c r="C92" s="80" t="s">
        <v>87</v>
      </c>
      <c r="D92" s="81"/>
      <c r="E92" s="81"/>
      <c r="F92" s="82"/>
      <c r="G92" s="3" t="s">
        <v>0</v>
      </c>
      <c r="H92" s="83" t="s">
        <v>65</v>
      </c>
      <c r="I92" s="84"/>
      <c r="J92" s="37">
        <f>J76/J84</f>
        <v>629.8414285714285</v>
      </c>
      <c r="K92" s="29">
        <v>0</v>
      </c>
      <c r="L92" s="29">
        <f t="shared" si="3"/>
        <v>629.8414285714285</v>
      </c>
    </row>
    <row r="93" spans="2:12" ht="34.5" customHeight="1">
      <c r="B93" s="3"/>
      <c r="C93" s="80" t="s">
        <v>256</v>
      </c>
      <c r="D93" s="81"/>
      <c r="E93" s="81"/>
      <c r="F93" s="82"/>
      <c r="G93" s="3" t="s">
        <v>0</v>
      </c>
      <c r="H93" s="83" t="s">
        <v>70</v>
      </c>
      <c r="I93" s="84"/>
      <c r="J93" s="3">
        <v>0</v>
      </c>
      <c r="K93" s="68">
        <f>K78/K85</f>
        <v>202000</v>
      </c>
      <c r="L93" s="68">
        <f t="shared" si="3"/>
        <v>202000</v>
      </c>
    </row>
    <row r="94" spans="2:12" ht="52.5" customHeight="1">
      <c r="B94" s="3"/>
      <c r="C94" s="80" t="s">
        <v>72</v>
      </c>
      <c r="D94" s="81"/>
      <c r="E94" s="81"/>
      <c r="F94" s="82"/>
      <c r="G94" s="3" t="s">
        <v>0</v>
      </c>
      <c r="H94" s="83" t="s">
        <v>70</v>
      </c>
      <c r="I94" s="84"/>
      <c r="J94" s="3">
        <v>0</v>
      </c>
      <c r="K94" s="68">
        <f>K79/K86</f>
        <v>19877.36276849642</v>
      </c>
      <c r="L94" s="68">
        <f t="shared" si="3"/>
        <v>19877.36276849642</v>
      </c>
    </row>
    <row r="95" spans="2:12" ht="37.5" customHeight="1">
      <c r="B95" s="3"/>
      <c r="C95" s="80" t="s">
        <v>73</v>
      </c>
      <c r="D95" s="81"/>
      <c r="E95" s="81"/>
      <c r="F95" s="82"/>
      <c r="G95" s="3" t="s">
        <v>0</v>
      </c>
      <c r="H95" s="83" t="s">
        <v>70</v>
      </c>
      <c r="I95" s="84"/>
      <c r="J95" s="3">
        <v>0</v>
      </c>
      <c r="K95" s="68">
        <f>K80/K87</f>
        <v>611487.7690000001</v>
      </c>
      <c r="L95" s="68">
        <f t="shared" si="3"/>
        <v>611487.7690000001</v>
      </c>
    </row>
    <row r="96" spans="2:12" ht="37.5" customHeight="1">
      <c r="B96" s="3"/>
      <c r="C96" s="80" t="s">
        <v>305</v>
      </c>
      <c r="D96" s="81"/>
      <c r="E96" s="81"/>
      <c r="F96" s="82"/>
      <c r="G96" s="3" t="s">
        <v>0</v>
      </c>
      <c r="H96" s="83" t="s">
        <v>70</v>
      </c>
      <c r="I96" s="84"/>
      <c r="J96" s="3"/>
      <c r="K96" s="68">
        <f>K81/K88</f>
        <v>112969.15789473684</v>
      </c>
      <c r="L96" s="68">
        <f>J96+K96</f>
        <v>112969.15789473684</v>
      </c>
    </row>
    <row r="97" spans="2:12" ht="20.25" customHeight="1">
      <c r="B97" s="4">
        <v>4</v>
      </c>
      <c r="C97" s="85" t="s">
        <v>151</v>
      </c>
      <c r="D97" s="86"/>
      <c r="E97" s="86"/>
      <c r="F97" s="120"/>
      <c r="G97" s="3"/>
      <c r="H97" s="83"/>
      <c r="I97" s="84"/>
      <c r="J97" s="3"/>
      <c r="K97" s="6"/>
      <c r="L97" s="6"/>
    </row>
    <row r="98" spans="2:12" ht="18" customHeight="1">
      <c r="B98" s="3"/>
      <c r="C98" s="80" t="s">
        <v>67</v>
      </c>
      <c r="D98" s="81"/>
      <c r="E98" s="81"/>
      <c r="F98" s="82"/>
      <c r="G98" s="3" t="s">
        <v>69</v>
      </c>
      <c r="H98" s="83" t="s">
        <v>70</v>
      </c>
      <c r="I98" s="84"/>
      <c r="J98" s="3">
        <v>150</v>
      </c>
      <c r="K98" s="3">
        <v>0</v>
      </c>
      <c r="L98" s="3">
        <v>150</v>
      </c>
    </row>
    <row r="99" spans="2:12" ht="47.25" customHeight="1">
      <c r="B99" s="3"/>
      <c r="C99" s="80" t="s">
        <v>234</v>
      </c>
      <c r="D99" s="81"/>
      <c r="E99" s="81"/>
      <c r="F99" s="82"/>
      <c r="G99" s="3" t="s">
        <v>68</v>
      </c>
      <c r="H99" s="83" t="s">
        <v>70</v>
      </c>
      <c r="I99" s="84"/>
      <c r="J99" s="38">
        <v>1</v>
      </c>
      <c r="K99" s="38">
        <v>0</v>
      </c>
      <c r="L99" s="69">
        <f>J99+K99</f>
        <v>1</v>
      </c>
    </row>
    <row r="100" spans="2:17" ht="47.25" customHeight="1">
      <c r="B100" s="3"/>
      <c r="C100" s="80" t="s">
        <v>74</v>
      </c>
      <c r="D100" s="81"/>
      <c r="E100" s="81"/>
      <c r="F100" s="82"/>
      <c r="G100" s="3" t="s">
        <v>68</v>
      </c>
      <c r="H100" s="83" t="s">
        <v>65</v>
      </c>
      <c r="I100" s="84"/>
      <c r="J100" s="38">
        <v>0</v>
      </c>
      <c r="K100" s="39">
        <v>1</v>
      </c>
      <c r="L100" s="39">
        <f>J100+K100</f>
        <v>1</v>
      </c>
      <c r="Q100" s="11" t="s">
        <v>3</v>
      </c>
    </row>
    <row r="101" spans="2:12" ht="32.25" customHeight="1">
      <c r="B101" s="3"/>
      <c r="C101" s="80" t="s">
        <v>75</v>
      </c>
      <c r="D101" s="81"/>
      <c r="E101" s="81"/>
      <c r="F101" s="82"/>
      <c r="G101" s="6" t="s">
        <v>68</v>
      </c>
      <c r="H101" s="83" t="s">
        <v>65</v>
      </c>
      <c r="I101" s="84"/>
      <c r="J101" s="39">
        <v>0</v>
      </c>
      <c r="K101" s="39">
        <v>1</v>
      </c>
      <c r="L101" s="39">
        <f>J101+K101</f>
        <v>1</v>
      </c>
    </row>
    <row r="102" spans="2:12" ht="30.75" customHeight="1">
      <c r="B102" s="3"/>
      <c r="C102" s="80" t="s">
        <v>306</v>
      </c>
      <c r="D102" s="81"/>
      <c r="E102" s="81"/>
      <c r="F102" s="82"/>
      <c r="G102" s="3" t="s">
        <v>68</v>
      </c>
      <c r="H102" s="83" t="s">
        <v>65</v>
      </c>
      <c r="I102" s="84"/>
      <c r="J102" s="38">
        <v>0</v>
      </c>
      <c r="K102" s="39">
        <v>1</v>
      </c>
      <c r="L102" s="39">
        <f>J102+K102</f>
        <v>1</v>
      </c>
    </row>
    <row r="103" ht="16.5" customHeight="1"/>
    <row r="105" spans="2:12" ht="27.75" customHeight="1">
      <c r="B105" s="77" t="str">
        <f>'1010'!B89:F89</f>
        <v>Заступник директора департаменту освіти і науки </v>
      </c>
      <c r="C105" s="77"/>
      <c r="D105" s="77"/>
      <c r="E105" s="77"/>
      <c r="F105" s="77"/>
      <c r="G105" s="32"/>
      <c r="H105" s="32"/>
      <c r="I105" s="33"/>
      <c r="J105" s="33"/>
      <c r="K105" s="32"/>
      <c r="L105" s="34" t="str">
        <f>'1010'!L89</f>
        <v>Т.Л. Басова</v>
      </c>
    </row>
    <row r="106" spans="2:12" ht="14.25" customHeight="1">
      <c r="B106" s="12"/>
      <c r="C106" s="12"/>
      <c r="D106" s="12"/>
      <c r="E106" s="12"/>
      <c r="F106" s="12"/>
      <c r="G106" s="2"/>
      <c r="H106" s="2"/>
      <c r="I106" s="116" t="s">
        <v>54</v>
      </c>
      <c r="J106" s="116"/>
      <c r="K106" s="2"/>
      <c r="L106" s="35" t="s">
        <v>251</v>
      </c>
    </row>
    <row r="107" spans="2:12" ht="20.25" customHeight="1">
      <c r="B107" s="90" t="s">
        <v>37</v>
      </c>
      <c r="C107" s="90"/>
      <c r="D107" s="90"/>
      <c r="E107" s="90"/>
      <c r="F107" s="90"/>
      <c r="G107" s="2"/>
      <c r="H107" s="2"/>
      <c r="I107" s="2"/>
      <c r="J107" s="2"/>
      <c r="K107" s="2"/>
      <c r="L107" s="36"/>
    </row>
    <row r="108" spans="2:12" ht="20.25" customHeight="1">
      <c r="B108" s="87" t="s">
        <v>312</v>
      </c>
      <c r="C108" s="87"/>
      <c r="D108" s="87"/>
      <c r="E108" s="87"/>
      <c r="F108" s="87"/>
      <c r="G108" s="87"/>
      <c r="H108" s="2"/>
      <c r="I108" s="2"/>
      <c r="J108" s="2"/>
      <c r="K108" s="2"/>
      <c r="L108" s="36"/>
    </row>
    <row r="109" spans="2:12" ht="35.25" customHeight="1">
      <c r="B109" s="77" t="s">
        <v>14</v>
      </c>
      <c r="C109" s="77"/>
      <c r="D109" s="77"/>
      <c r="E109" s="77"/>
      <c r="F109" s="77"/>
      <c r="G109" s="77"/>
      <c r="H109" s="32"/>
      <c r="I109" s="33"/>
      <c r="J109" s="33"/>
      <c r="K109" s="32"/>
      <c r="L109" s="34" t="s">
        <v>13</v>
      </c>
    </row>
    <row r="110" spans="7:12" ht="14.25" customHeight="1">
      <c r="G110" s="2"/>
      <c r="H110" s="2"/>
      <c r="I110" s="116" t="s">
        <v>54</v>
      </c>
      <c r="J110" s="116"/>
      <c r="K110" s="2"/>
      <c r="L110" s="35" t="s">
        <v>251</v>
      </c>
    </row>
    <row r="111" spans="2:5" ht="27.75" customHeight="1">
      <c r="B111" s="118">
        <f>'1010'!B95:E95</f>
        <v>43579</v>
      </c>
      <c r="C111" s="119"/>
      <c r="D111" s="119"/>
      <c r="E111" s="119"/>
    </row>
    <row r="112" spans="2:5" ht="16.5">
      <c r="B112" s="113" t="s">
        <v>252</v>
      </c>
      <c r="C112" s="113"/>
      <c r="D112" s="113"/>
      <c r="E112" s="113"/>
    </row>
    <row r="113" ht="16.5" customHeight="1">
      <c r="B113" s="63" t="s">
        <v>253</v>
      </c>
    </row>
  </sheetData>
  <sheetProtection/>
  <mergeCells count="163">
    <mergeCell ref="H102:I102"/>
    <mergeCell ref="C81:F81"/>
    <mergeCell ref="H81:I81"/>
    <mergeCell ref="C88:F88"/>
    <mergeCell ref="H88:I88"/>
    <mergeCell ref="C96:F96"/>
    <mergeCell ref="H96:I96"/>
    <mergeCell ref="C86:F86"/>
    <mergeCell ref="C87:F87"/>
    <mergeCell ref="H87:I87"/>
    <mergeCell ref="D34:L34"/>
    <mergeCell ref="C94:F94"/>
    <mergeCell ref="C95:F95"/>
    <mergeCell ref="H93:I93"/>
    <mergeCell ref="H94:I94"/>
    <mergeCell ref="H95:I95"/>
    <mergeCell ref="C93:F93"/>
    <mergeCell ref="C89:L89"/>
    <mergeCell ref="H84:I84"/>
    <mergeCell ref="C64:F64"/>
    <mergeCell ref="D33:L33"/>
    <mergeCell ref="C82:L82"/>
    <mergeCell ref="C80:F80"/>
    <mergeCell ref="H77:I77"/>
    <mergeCell ref="H78:I78"/>
    <mergeCell ref="H79:I79"/>
    <mergeCell ref="H80:I80"/>
    <mergeCell ref="D55:I55"/>
    <mergeCell ref="D56:I56"/>
    <mergeCell ref="B34:C34"/>
    <mergeCell ref="H64:I64"/>
    <mergeCell ref="C85:F85"/>
    <mergeCell ref="C74:F74"/>
    <mergeCell ref="C75:F75"/>
    <mergeCell ref="H70:I70"/>
    <mergeCell ref="H71:I71"/>
    <mergeCell ref="C78:F78"/>
    <mergeCell ref="H74:I74"/>
    <mergeCell ref="H85:I85"/>
    <mergeCell ref="H75:I75"/>
    <mergeCell ref="C76:F76"/>
    <mergeCell ref="H76:I76"/>
    <mergeCell ref="H83:I83"/>
    <mergeCell ref="C79:F79"/>
    <mergeCell ref="C84:F84"/>
    <mergeCell ref="C77:F77"/>
    <mergeCell ref="D57:I57"/>
    <mergeCell ref="B37:L37"/>
    <mergeCell ref="B44:L44"/>
    <mergeCell ref="B52:L52"/>
    <mergeCell ref="B43:D43"/>
    <mergeCell ref="B47:C47"/>
    <mergeCell ref="B55:C55"/>
    <mergeCell ref="D54:I54"/>
    <mergeCell ref="D47:H47"/>
    <mergeCell ref="C73:F73"/>
    <mergeCell ref="H90:I90"/>
    <mergeCell ref="H100:I100"/>
    <mergeCell ref="C92:F92"/>
    <mergeCell ref="H92:I92"/>
    <mergeCell ref="C99:F99"/>
    <mergeCell ref="H99:I99"/>
    <mergeCell ref="H98:I98"/>
    <mergeCell ref="C97:F97"/>
    <mergeCell ref="H86:I86"/>
    <mergeCell ref="H67:I67"/>
    <mergeCell ref="B107:F107"/>
    <mergeCell ref="H91:I91"/>
    <mergeCell ref="C83:F83"/>
    <mergeCell ref="C70:F70"/>
    <mergeCell ref="H68:I68"/>
    <mergeCell ref="H69:I69"/>
    <mergeCell ref="H101:I101"/>
    <mergeCell ref="H72:I72"/>
    <mergeCell ref="H73:I73"/>
    <mergeCell ref="I106:J106"/>
    <mergeCell ref="H97:I97"/>
    <mergeCell ref="B111:E111"/>
    <mergeCell ref="B112:E112"/>
    <mergeCell ref="I110:J110"/>
    <mergeCell ref="B105:F105"/>
    <mergeCell ref="C100:F100"/>
    <mergeCell ref="C101:F101"/>
    <mergeCell ref="C98:F98"/>
    <mergeCell ref="C102:F102"/>
    <mergeCell ref="J8:L8"/>
    <mergeCell ref="J1:L1"/>
    <mergeCell ref="J2:L2"/>
    <mergeCell ref="J3:L3"/>
    <mergeCell ref="J4:L4"/>
    <mergeCell ref="J5:L5"/>
    <mergeCell ref="J6:L6"/>
    <mergeCell ref="J7:L7"/>
    <mergeCell ref="C65:F65"/>
    <mergeCell ref="C66:F66"/>
    <mergeCell ref="C71:F71"/>
    <mergeCell ref="C63:L63"/>
    <mergeCell ref="B49:C49"/>
    <mergeCell ref="B51:H51"/>
    <mergeCell ref="D49:H49"/>
    <mergeCell ref="B50:C50"/>
    <mergeCell ref="B56:C56"/>
    <mergeCell ref="B57:C57"/>
    <mergeCell ref="A11:L11"/>
    <mergeCell ref="E17:L17"/>
    <mergeCell ref="B21:L21"/>
    <mergeCell ref="H65:I65"/>
    <mergeCell ref="C90:F90"/>
    <mergeCell ref="C91:F91"/>
    <mergeCell ref="C67:F67"/>
    <mergeCell ref="C68:F68"/>
    <mergeCell ref="C69:F69"/>
    <mergeCell ref="H66:I66"/>
    <mergeCell ref="B20:D20"/>
    <mergeCell ref="B29:L29"/>
    <mergeCell ref="B31:C31"/>
    <mergeCell ref="C72:F72"/>
    <mergeCell ref="A10:L10"/>
    <mergeCell ref="B27:L27"/>
    <mergeCell ref="B22:L22"/>
    <mergeCell ref="B23:L23"/>
    <mergeCell ref="B24:L24"/>
    <mergeCell ref="B25:L25"/>
    <mergeCell ref="B35:L35"/>
    <mergeCell ref="B46:C46"/>
    <mergeCell ref="D13:L13"/>
    <mergeCell ref="D14:L14"/>
    <mergeCell ref="E18:L18"/>
    <mergeCell ref="D15:L15"/>
    <mergeCell ref="D16:L16"/>
    <mergeCell ref="B19:F19"/>
    <mergeCell ref="H19:I19"/>
    <mergeCell ref="K19:L19"/>
    <mergeCell ref="B58:I58"/>
    <mergeCell ref="B54:C54"/>
    <mergeCell ref="B26:L26"/>
    <mergeCell ref="B39:C39"/>
    <mergeCell ref="B40:C40"/>
    <mergeCell ref="E43:L43"/>
    <mergeCell ref="D46:H46"/>
    <mergeCell ref="B32:C32"/>
    <mergeCell ref="D31:L31"/>
    <mergeCell ref="D32:L32"/>
    <mergeCell ref="B36:L36"/>
    <mergeCell ref="B33:C33"/>
    <mergeCell ref="H62:I62"/>
    <mergeCell ref="B59:L59"/>
    <mergeCell ref="B48:C48"/>
    <mergeCell ref="D48:H48"/>
    <mergeCell ref="H61:I61"/>
    <mergeCell ref="D50:H50"/>
    <mergeCell ref="C61:F61"/>
    <mergeCell ref="C62:F62"/>
    <mergeCell ref="B108:G108"/>
    <mergeCell ref="B109:G109"/>
    <mergeCell ref="B28:L28"/>
    <mergeCell ref="M35:AA35"/>
    <mergeCell ref="B41:C41"/>
    <mergeCell ref="B42:C42"/>
    <mergeCell ref="D41:L41"/>
    <mergeCell ref="D42:L42"/>
    <mergeCell ref="D39:L39"/>
    <mergeCell ref="D40:L40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A96"/>
  <sheetViews>
    <sheetView view="pageBreakPreview" zoomScale="70" zoomScaleNormal="60" zoomScaleSheetLayoutView="70" zoomScalePageLayoutView="0" workbookViewId="0" topLeftCell="A83">
      <selection activeCell="L88" sqref="L88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7" width="17.8515625" style="11" customWidth="1"/>
    <col min="8" max="8" width="32.28125" style="11" customWidth="1"/>
    <col min="9" max="9" width="27.57421875" style="11" customWidth="1"/>
    <col min="10" max="10" width="23.00390625" style="11" customWidth="1"/>
    <col min="11" max="11" width="22.57421875" style="11" customWidth="1"/>
    <col min="12" max="12" width="19.5742187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97" t="s">
        <v>15</v>
      </c>
      <c r="K1" s="97"/>
      <c r="L1" s="97"/>
    </row>
    <row r="2" spans="9:12" ht="16.5" customHeight="1">
      <c r="I2" s="7"/>
      <c r="J2" s="97" t="s">
        <v>244</v>
      </c>
      <c r="K2" s="97"/>
      <c r="L2" s="97"/>
    </row>
    <row r="3" spans="6:12" ht="13.5" customHeight="1">
      <c r="F3" s="12"/>
      <c r="G3" s="12"/>
      <c r="H3" s="12"/>
      <c r="I3" s="7"/>
      <c r="J3" s="97" t="s">
        <v>245</v>
      </c>
      <c r="K3" s="97"/>
      <c r="L3" s="97"/>
    </row>
    <row r="4" spans="9:12" ht="20.25" customHeight="1">
      <c r="I4" s="8"/>
      <c r="J4" s="98" t="s">
        <v>15</v>
      </c>
      <c r="K4" s="98"/>
      <c r="L4" s="98"/>
    </row>
    <row r="5" spans="6:12" ht="20.25" customHeight="1">
      <c r="F5" s="1"/>
      <c r="G5" s="1"/>
      <c r="H5" s="1"/>
      <c r="I5" s="7"/>
      <c r="J5" s="98" t="s">
        <v>246</v>
      </c>
      <c r="K5" s="98"/>
      <c r="L5" s="98"/>
    </row>
    <row r="6" spans="6:12" ht="15" customHeight="1">
      <c r="F6" s="1"/>
      <c r="G6" s="1"/>
      <c r="H6" s="1"/>
      <c r="I6" s="7"/>
      <c r="J6" s="99" t="s">
        <v>41</v>
      </c>
      <c r="K6" s="99"/>
      <c r="L6" s="99"/>
    </row>
    <row r="7" spans="6:12" ht="15" customHeight="1">
      <c r="F7" s="1"/>
      <c r="G7" s="1"/>
      <c r="H7" s="1"/>
      <c r="I7" s="9"/>
      <c r="J7" s="100" t="s">
        <v>42</v>
      </c>
      <c r="K7" s="100"/>
      <c r="L7" s="100"/>
    </row>
    <row r="8" spans="6:12" ht="26.25" customHeight="1">
      <c r="F8" s="1"/>
      <c r="G8" s="1"/>
      <c r="H8" s="1"/>
      <c r="I8" s="8"/>
      <c r="J8" s="98" t="s">
        <v>258</v>
      </c>
      <c r="K8" s="98"/>
      <c r="L8" s="98"/>
    </row>
    <row r="9" ht="21.75" customHeight="1"/>
    <row r="10" spans="1:12" ht="18" customHeight="1">
      <c r="A10" s="88" t="s">
        <v>16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16.5" customHeight="1">
      <c r="A11" s="88" t="s">
        <v>43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ht="9" customHeight="1"/>
    <row r="13" spans="1:12" ht="18" customHeight="1">
      <c r="A13" s="13" t="s">
        <v>17</v>
      </c>
      <c r="B13" s="14" t="s">
        <v>10</v>
      </c>
      <c r="C13" s="15"/>
      <c r="D13" s="89" t="s">
        <v>40</v>
      </c>
      <c r="E13" s="89"/>
      <c r="F13" s="89"/>
      <c r="G13" s="89"/>
      <c r="H13" s="89"/>
      <c r="I13" s="89"/>
      <c r="J13" s="89"/>
      <c r="K13" s="89"/>
      <c r="L13" s="89"/>
    </row>
    <row r="14" spans="1:12" ht="9.75" customHeight="1">
      <c r="A14" s="13"/>
      <c r="B14" s="58" t="s">
        <v>139</v>
      </c>
      <c r="D14" s="93" t="s">
        <v>20</v>
      </c>
      <c r="E14" s="93"/>
      <c r="F14" s="93"/>
      <c r="G14" s="93"/>
      <c r="H14" s="93"/>
      <c r="I14" s="93"/>
      <c r="J14" s="93"/>
      <c r="K14" s="93"/>
      <c r="L14" s="93"/>
    </row>
    <row r="15" spans="1:12" ht="18.75" customHeight="1">
      <c r="A15" s="13" t="s">
        <v>18</v>
      </c>
      <c r="B15" s="14" t="s">
        <v>7</v>
      </c>
      <c r="C15" s="15"/>
      <c r="D15" s="89" t="s">
        <v>40</v>
      </c>
      <c r="E15" s="89"/>
      <c r="F15" s="89"/>
      <c r="G15" s="89"/>
      <c r="H15" s="89"/>
      <c r="I15" s="89"/>
      <c r="J15" s="89"/>
      <c r="K15" s="89"/>
      <c r="L15" s="89"/>
    </row>
    <row r="16" spans="1:12" ht="10.5" customHeight="1">
      <c r="A16" s="13"/>
      <c r="B16" s="58" t="s">
        <v>139</v>
      </c>
      <c r="D16" s="93" t="s">
        <v>21</v>
      </c>
      <c r="E16" s="93"/>
      <c r="F16" s="93"/>
      <c r="G16" s="93"/>
      <c r="H16" s="93"/>
      <c r="I16" s="93"/>
      <c r="J16" s="93"/>
      <c r="K16" s="93"/>
      <c r="L16" s="93"/>
    </row>
    <row r="17" spans="1:12" ht="17.25" customHeight="1">
      <c r="A17" s="13" t="s">
        <v>19</v>
      </c>
      <c r="B17" s="14" t="s">
        <v>89</v>
      </c>
      <c r="C17" s="15"/>
      <c r="D17" s="14" t="s">
        <v>90</v>
      </c>
      <c r="E17" s="89" t="s">
        <v>91</v>
      </c>
      <c r="F17" s="89"/>
      <c r="G17" s="89"/>
      <c r="H17" s="89"/>
      <c r="I17" s="89"/>
      <c r="J17" s="89"/>
      <c r="K17" s="89"/>
      <c r="L17" s="89"/>
    </row>
    <row r="18" spans="1:12" ht="10.5" customHeight="1">
      <c r="A18" s="13"/>
      <c r="B18" s="58" t="s">
        <v>139</v>
      </c>
      <c r="D18" s="16" t="s">
        <v>22</v>
      </c>
      <c r="E18" s="109" t="s">
        <v>23</v>
      </c>
      <c r="F18" s="109"/>
      <c r="G18" s="109"/>
      <c r="H18" s="109"/>
      <c r="I18" s="109"/>
      <c r="J18" s="109"/>
      <c r="K18" s="109"/>
      <c r="L18" s="109"/>
    </row>
    <row r="19" spans="1:12" ht="20.25" customHeight="1">
      <c r="A19" s="13" t="s">
        <v>24</v>
      </c>
      <c r="B19" s="90" t="s">
        <v>141</v>
      </c>
      <c r="C19" s="90"/>
      <c r="D19" s="90"/>
      <c r="E19" s="90"/>
      <c r="F19" s="90"/>
      <c r="G19" s="55">
        <f>J19+B20</f>
        <v>57155176</v>
      </c>
      <c r="H19" s="90" t="s">
        <v>142</v>
      </c>
      <c r="I19" s="90"/>
      <c r="J19" s="55">
        <f>57606520+21488-785484-250000+15542</f>
        <v>56608066</v>
      </c>
      <c r="K19" s="110" t="s">
        <v>143</v>
      </c>
      <c r="L19" s="110"/>
    </row>
    <row r="20" spans="2:13" ht="18" customHeight="1">
      <c r="B20" s="103">
        <f>287766+225938+23384+10022</f>
        <v>547110</v>
      </c>
      <c r="C20" s="103"/>
      <c r="D20" s="103"/>
      <c r="E20" s="15" t="s">
        <v>140</v>
      </c>
      <c r="I20" s="17"/>
      <c r="J20" s="17"/>
      <c r="K20" s="18"/>
      <c r="L20" s="19"/>
      <c r="M20" s="20"/>
    </row>
    <row r="21" spans="1:12" ht="18.75" customHeight="1">
      <c r="A21" s="15" t="s">
        <v>25</v>
      </c>
      <c r="B21" s="90" t="s">
        <v>26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21" customHeight="1">
      <c r="A22" s="15"/>
      <c r="B22" s="106" t="s">
        <v>5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2" ht="19.5" customHeight="1">
      <c r="A23" s="15"/>
      <c r="B23" s="106" t="s">
        <v>4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ht="37.5" customHeight="1">
      <c r="A24" s="15"/>
      <c r="B24" s="106" t="s">
        <v>309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ht="37.5" customHeight="1">
      <c r="A25" s="15"/>
      <c r="B25" s="106" t="s">
        <v>310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2" ht="22.5" customHeight="1">
      <c r="A26" s="15"/>
      <c r="B26" s="106" t="s">
        <v>153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13" ht="36" customHeight="1">
      <c r="A27" s="15"/>
      <c r="B27" s="106" t="s">
        <v>219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21"/>
    </row>
    <row r="28" spans="1:13" ht="21" customHeight="1" hidden="1">
      <c r="A28" s="15"/>
      <c r="B28" s="106" t="s">
        <v>318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21"/>
    </row>
    <row r="29" spans="1:12" ht="19.5" customHeight="1">
      <c r="A29" s="15" t="s">
        <v>27</v>
      </c>
      <c r="B29" s="90" t="s">
        <v>247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3" ht="10.5" customHeight="1">
      <c r="A30" s="15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21"/>
    </row>
    <row r="31" spans="1:13" ht="15.75" customHeight="1">
      <c r="A31" s="15"/>
      <c r="B31" s="108" t="s">
        <v>30</v>
      </c>
      <c r="C31" s="108"/>
      <c r="D31" s="108" t="s">
        <v>248</v>
      </c>
      <c r="E31" s="108"/>
      <c r="F31" s="108"/>
      <c r="G31" s="108"/>
      <c r="H31" s="108"/>
      <c r="I31" s="108"/>
      <c r="J31" s="108"/>
      <c r="K31" s="108"/>
      <c r="L31" s="108"/>
      <c r="M31" s="21"/>
    </row>
    <row r="32" spans="1:13" ht="18" customHeight="1">
      <c r="A32" s="15"/>
      <c r="B32" s="102">
        <v>1</v>
      </c>
      <c r="C32" s="102"/>
      <c r="D32" s="112" t="s">
        <v>307</v>
      </c>
      <c r="E32" s="112"/>
      <c r="F32" s="112"/>
      <c r="G32" s="112"/>
      <c r="H32" s="112"/>
      <c r="I32" s="112"/>
      <c r="J32" s="112"/>
      <c r="K32" s="112"/>
      <c r="L32" s="112"/>
      <c r="M32" s="21"/>
    </row>
    <row r="33" spans="1:13" ht="18" customHeight="1">
      <c r="A33" s="15"/>
      <c r="B33" s="102">
        <v>2</v>
      </c>
      <c r="C33" s="102"/>
      <c r="D33" s="112" t="s">
        <v>308</v>
      </c>
      <c r="E33" s="112"/>
      <c r="F33" s="112"/>
      <c r="G33" s="112"/>
      <c r="H33" s="112"/>
      <c r="I33" s="112"/>
      <c r="J33" s="112"/>
      <c r="K33" s="112"/>
      <c r="L33" s="112"/>
      <c r="M33" s="21"/>
    </row>
    <row r="34" spans="1:27" ht="22.5" customHeight="1">
      <c r="A34" s="15" t="s">
        <v>29</v>
      </c>
      <c r="B34" s="90" t="s">
        <v>28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</row>
    <row r="35" spans="2:12" ht="16.5" customHeight="1">
      <c r="B35" s="111" t="s">
        <v>96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2" ht="23.25" customHeight="1">
      <c r="A36" s="15" t="s">
        <v>31</v>
      </c>
      <c r="B36" s="90" t="s">
        <v>46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ht="12.75" customHeight="1"/>
    <row r="38" spans="2:12" ht="16.5" customHeight="1">
      <c r="B38" s="108" t="s">
        <v>30</v>
      </c>
      <c r="C38" s="108"/>
      <c r="D38" s="108" t="s">
        <v>44</v>
      </c>
      <c r="E38" s="108"/>
      <c r="F38" s="108"/>
      <c r="G38" s="108"/>
      <c r="H38" s="108"/>
      <c r="I38" s="108"/>
      <c r="J38" s="108"/>
      <c r="K38" s="108"/>
      <c r="L38" s="108"/>
    </row>
    <row r="39" spans="2:12" ht="18" customHeight="1">
      <c r="B39" s="102">
        <v>1</v>
      </c>
      <c r="C39" s="102"/>
      <c r="D39" s="112" t="s">
        <v>162</v>
      </c>
      <c r="E39" s="112"/>
      <c r="F39" s="112"/>
      <c r="G39" s="112"/>
      <c r="H39" s="112"/>
      <c r="I39" s="112"/>
      <c r="J39" s="112"/>
      <c r="K39" s="112"/>
      <c r="L39" s="112"/>
    </row>
    <row r="40" spans="2:12" ht="15" customHeight="1">
      <c r="B40" s="102">
        <v>2</v>
      </c>
      <c r="C40" s="102"/>
      <c r="D40" s="112" t="s">
        <v>92</v>
      </c>
      <c r="E40" s="112"/>
      <c r="F40" s="112"/>
      <c r="G40" s="112"/>
      <c r="H40" s="112"/>
      <c r="I40" s="112"/>
      <c r="J40" s="112"/>
      <c r="K40" s="112"/>
      <c r="L40" s="112"/>
    </row>
    <row r="41" spans="1:12" ht="17.25" customHeight="1">
      <c r="A41" s="15" t="s">
        <v>31</v>
      </c>
      <c r="B41" s="90" t="s">
        <v>45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ht="17.25" customHeight="1">
      <c r="L42" s="22" t="s">
        <v>140</v>
      </c>
    </row>
    <row r="43" spans="1:12" ht="30.75" customHeight="1">
      <c r="A43" s="23"/>
      <c r="B43" s="108" t="s">
        <v>30</v>
      </c>
      <c r="C43" s="108"/>
      <c r="D43" s="91" t="s">
        <v>47</v>
      </c>
      <c r="E43" s="114"/>
      <c r="F43" s="114"/>
      <c r="G43" s="114"/>
      <c r="H43" s="92"/>
      <c r="I43" s="5" t="s">
        <v>32</v>
      </c>
      <c r="J43" s="5" t="s">
        <v>33</v>
      </c>
      <c r="K43" s="10" t="s">
        <v>48</v>
      </c>
      <c r="L43" s="5" t="s">
        <v>49</v>
      </c>
    </row>
    <row r="44" spans="2:12" ht="8.25" customHeight="1">
      <c r="B44" s="117">
        <v>1</v>
      </c>
      <c r="C44" s="117"/>
      <c r="D44" s="104">
        <v>2</v>
      </c>
      <c r="E44" s="115"/>
      <c r="F44" s="115"/>
      <c r="G44" s="115"/>
      <c r="H44" s="105"/>
      <c r="I44" s="25">
        <v>3</v>
      </c>
      <c r="J44" s="25">
        <v>4</v>
      </c>
      <c r="K44" s="25">
        <v>5</v>
      </c>
      <c r="L44" s="25">
        <v>6</v>
      </c>
    </row>
    <row r="45" spans="2:12" ht="15.75" customHeight="1">
      <c r="B45" s="102">
        <v>1</v>
      </c>
      <c r="C45" s="102"/>
      <c r="D45" s="80" t="s">
        <v>163</v>
      </c>
      <c r="E45" s="81"/>
      <c r="F45" s="81"/>
      <c r="G45" s="81"/>
      <c r="H45" s="82"/>
      <c r="I45" s="26">
        <f>57606520+21488-785484-250000+15542</f>
        <v>56608066</v>
      </c>
      <c r="J45" s="26">
        <f>287766</f>
        <v>287766</v>
      </c>
      <c r="K45" s="27">
        <v>0</v>
      </c>
      <c r="L45" s="26">
        <f>I45+J45</f>
        <v>56895832</v>
      </c>
    </row>
    <row r="46" spans="2:12" ht="33" customHeight="1">
      <c r="B46" s="102">
        <v>2</v>
      </c>
      <c r="C46" s="102"/>
      <c r="D46" s="80" t="s">
        <v>302</v>
      </c>
      <c r="E46" s="81"/>
      <c r="F46" s="81"/>
      <c r="G46" s="81"/>
      <c r="H46" s="82"/>
      <c r="I46" s="26">
        <v>0</v>
      </c>
      <c r="J46" s="26">
        <f>225938+23384+10022</f>
        <v>259344</v>
      </c>
      <c r="K46" s="27">
        <f>J46</f>
        <v>259344</v>
      </c>
      <c r="L46" s="26">
        <f>I46+J46</f>
        <v>259344</v>
      </c>
    </row>
    <row r="47" spans="2:12" ht="19.5" customHeight="1">
      <c r="B47" s="94" t="s">
        <v>2</v>
      </c>
      <c r="C47" s="95"/>
      <c r="D47" s="95"/>
      <c r="E47" s="95"/>
      <c r="F47" s="95"/>
      <c r="G47" s="95"/>
      <c r="H47" s="96"/>
      <c r="I47" s="28">
        <f>SUM(I45:I46)</f>
        <v>56608066</v>
      </c>
      <c r="J47" s="28">
        <f>SUM(J45:J46)</f>
        <v>547110</v>
      </c>
      <c r="K47" s="28">
        <f>SUM(K45:K46)</f>
        <v>259344</v>
      </c>
      <c r="L47" s="28">
        <f>I47+J47</f>
        <v>57155176</v>
      </c>
    </row>
    <row r="48" spans="1:12" ht="21" customHeight="1">
      <c r="A48" s="15" t="s">
        <v>34</v>
      </c>
      <c r="B48" s="90" t="s">
        <v>147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ht="17.25" customHeight="1">
      <c r="L49" s="22" t="s">
        <v>140</v>
      </c>
    </row>
    <row r="50" spans="2:12" ht="18.75" customHeight="1">
      <c r="B50" s="91" t="s">
        <v>51</v>
      </c>
      <c r="C50" s="114"/>
      <c r="D50" s="114"/>
      <c r="E50" s="114"/>
      <c r="F50" s="114"/>
      <c r="G50" s="114"/>
      <c r="H50" s="114"/>
      <c r="I50" s="92"/>
      <c r="J50" s="5" t="s">
        <v>32</v>
      </c>
      <c r="K50" s="5" t="s">
        <v>33</v>
      </c>
      <c r="L50" s="5" t="s">
        <v>49</v>
      </c>
    </row>
    <row r="51" spans="2:12" ht="7.5" customHeight="1">
      <c r="B51" s="104">
        <v>1</v>
      </c>
      <c r="C51" s="115"/>
      <c r="D51" s="115"/>
      <c r="E51" s="115"/>
      <c r="F51" s="115"/>
      <c r="G51" s="115"/>
      <c r="H51" s="115"/>
      <c r="I51" s="105"/>
      <c r="J51" s="25">
        <v>2</v>
      </c>
      <c r="K51" s="25">
        <v>3</v>
      </c>
      <c r="L51" s="25">
        <v>4</v>
      </c>
    </row>
    <row r="52" spans="2:12" ht="19.5" customHeight="1">
      <c r="B52" s="80" t="s">
        <v>56</v>
      </c>
      <c r="C52" s="81"/>
      <c r="D52" s="81"/>
      <c r="E52" s="81"/>
      <c r="F52" s="81"/>
      <c r="G52" s="81"/>
      <c r="H52" s="81"/>
      <c r="I52" s="82"/>
      <c r="J52" s="26">
        <v>0</v>
      </c>
      <c r="K52" s="26">
        <f>225938+23384+10022</f>
        <v>259344</v>
      </c>
      <c r="L52" s="28">
        <f>J52+K52</f>
        <v>259344</v>
      </c>
    </row>
    <row r="53" spans="2:12" ht="20.25" customHeight="1">
      <c r="B53" s="80" t="s">
        <v>1</v>
      </c>
      <c r="C53" s="81"/>
      <c r="D53" s="81"/>
      <c r="E53" s="81"/>
      <c r="F53" s="81"/>
      <c r="G53" s="81"/>
      <c r="H53" s="81"/>
      <c r="I53" s="82"/>
      <c r="J53" s="26">
        <v>726403</v>
      </c>
      <c r="K53" s="26">
        <v>0</v>
      </c>
      <c r="L53" s="28">
        <f>J53+K53</f>
        <v>726403</v>
      </c>
    </row>
    <row r="54" spans="1:12" ht="21.75" customHeight="1">
      <c r="A54" s="15" t="s">
        <v>35</v>
      </c>
      <c r="B54" s="90" t="s">
        <v>52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ht="18.75" customHeight="1">
      <c r="L55" s="22" t="s">
        <v>140</v>
      </c>
    </row>
    <row r="56" spans="2:12" ht="35.25" customHeight="1">
      <c r="B56" s="4" t="s">
        <v>30</v>
      </c>
      <c r="C56" s="91" t="s">
        <v>53</v>
      </c>
      <c r="D56" s="114"/>
      <c r="E56" s="114"/>
      <c r="F56" s="92"/>
      <c r="G56" s="4" t="s">
        <v>36</v>
      </c>
      <c r="H56" s="91" t="s">
        <v>50</v>
      </c>
      <c r="I56" s="92"/>
      <c r="J56" s="5" t="s">
        <v>32</v>
      </c>
      <c r="K56" s="5" t="s">
        <v>33</v>
      </c>
      <c r="L56" s="5" t="s">
        <v>49</v>
      </c>
    </row>
    <row r="57" spans="2:12" ht="8.25" customHeight="1">
      <c r="B57" s="24">
        <v>1</v>
      </c>
      <c r="C57" s="104">
        <v>2</v>
      </c>
      <c r="D57" s="115"/>
      <c r="E57" s="115"/>
      <c r="F57" s="105"/>
      <c r="G57" s="24">
        <v>3</v>
      </c>
      <c r="H57" s="104">
        <v>4</v>
      </c>
      <c r="I57" s="105"/>
      <c r="J57" s="24">
        <v>5</v>
      </c>
      <c r="K57" s="25">
        <v>6</v>
      </c>
      <c r="L57" s="25">
        <v>7</v>
      </c>
    </row>
    <row r="58" spans="2:12" ht="18" customHeight="1">
      <c r="B58" s="4">
        <v>1</v>
      </c>
      <c r="C58" s="85" t="s">
        <v>152</v>
      </c>
      <c r="D58" s="86"/>
      <c r="E58" s="86"/>
      <c r="F58" s="86"/>
      <c r="G58" s="86"/>
      <c r="H58" s="86"/>
      <c r="I58" s="86"/>
      <c r="J58" s="86"/>
      <c r="K58" s="86"/>
      <c r="L58" s="86"/>
    </row>
    <row r="59" spans="2:12" ht="34.5" customHeight="1">
      <c r="B59" s="4"/>
      <c r="C59" s="80" t="s">
        <v>277</v>
      </c>
      <c r="D59" s="81"/>
      <c r="E59" s="81"/>
      <c r="F59" s="82"/>
      <c r="G59" s="3" t="s">
        <v>0</v>
      </c>
      <c r="H59" s="78" t="s">
        <v>250</v>
      </c>
      <c r="I59" s="79"/>
      <c r="J59" s="48">
        <f>I45</f>
        <v>56608066</v>
      </c>
      <c r="K59" s="48">
        <f>J45</f>
        <v>287766</v>
      </c>
      <c r="L59" s="48">
        <f>J59+K59</f>
        <v>56895832</v>
      </c>
    </row>
    <row r="60" spans="2:12" ht="49.5" customHeight="1">
      <c r="B60" s="4"/>
      <c r="C60" s="80" t="s">
        <v>164</v>
      </c>
      <c r="D60" s="81"/>
      <c r="E60" s="81"/>
      <c r="F60" s="82"/>
      <c r="G60" s="3" t="s">
        <v>39</v>
      </c>
      <c r="H60" s="78" t="s">
        <v>57</v>
      </c>
      <c r="I60" s="79"/>
      <c r="J60" s="3">
        <f>J61+J62</f>
        <v>3</v>
      </c>
      <c r="K60" s="3">
        <v>0</v>
      </c>
      <c r="L60" s="3">
        <f>L61+L62</f>
        <v>3</v>
      </c>
    </row>
    <row r="61" spans="2:12" ht="24" customHeight="1">
      <c r="B61" s="3"/>
      <c r="C61" s="80" t="s">
        <v>165</v>
      </c>
      <c r="D61" s="81"/>
      <c r="E61" s="81"/>
      <c r="F61" s="82"/>
      <c r="G61" s="3" t="s">
        <v>39</v>
      </c>
      <c r="H61" s="78" t="s">
        <v>110</v>
      </c>
      <c r="I61" s="79"/>
      <c r="J61" s="3">
        <v>2</v>
      </c>
      <c r="K61" s="3">
        <v>0</v>
      </c>
      <c r="L61" s="6">
        <v>2</v>
      </c>
    </row>
    <row r="62" spans="2:12" ht="20.25" customHeight="1">
      <c r="B62" s="3"/>
      <c r="C62" s="80" t="s">
        <v>166</v>
      </c>
      <c r="D62" s="81"/>
      <c r="E62" s="81"/>
      <c r="F62" s="82"/>
      <c r="G62" s="3" t="s">
        <v>39</v>
      </c>
      <c r="H62" s="78" t="s">
        <v>110</v>
      </c>
      <c r="I62" s="79"/>
      <c r="J62" s="3">
        <v>1</v>
      </c>
      <c r="K62" s="6">
        <v>0</v>
      </c>
      <c r="L62" s="6">
        <v>1</v>
      </c>
    </row>
    <row r="63" spans="2:12" ht="53.25" customHeight="1">
      <c r="B63" s="3"/>
      <c r="C63" s="80" t="s">
        <v>84</v>
      </c>
      <c r="D63" s="81"/>
      <c r="E63" s="81"/>
      <c r="F63" s="82"/>
      <c r="G63" s="3" t="s">
        <v>39</v>
      </c>
      <c r="H63" s="78" t="s">
        <v>57</v>
      </c>
      <c r="I63" s="79"/>
      <c r="J63" s="3">
        <f>J64+J65</f>
        <v>55</v>
      </c>
      <c r="K63" s="3">
        <v>0</v>
      </c>
      <c r="L63" s="3">
        <f>L64+L65</f>
        <v>55</v>
      </c>
    </row>
    <row r="64" spans="2:12" ht="21" customHeight="1">
      <c r="B64" s="3"/>
      <c r="C64" s="80" t="s">
        <v>167</v>
      </c>
      <c r="D64" s="81"/>
      <c r="E64" s="81"/>
      <c r="F64" s="82"/>
      <c r="G64" s="3" t="s">
        <v>39</v>
      </c>
      <c r="H64" s="78" t="s">
        <v>110</v>
      </c>
      <c r="I64" s="79"/>
      <c r="J64" s="3">
        <v>46</v>
      </c>
      <c r="K64" s="6">
        <v>0</v>
      </c>
      <c r="L64" s="6">
        <v>46</v>
      </c>
    </row>
    <row r="65" spans="2:12" ht="21" customHeight="1">
      <c r="B65" s="3"/>
      <c r="C65" s="80" t="s">
        <v>168</v>
      </c>
      <c r="D65" s="81"/>
      <c r="E65" s="81"/>
      <c r="F65" s="82"/>
      <c r="G65" s="3" t="s">
        <v>39</v>
      </c>
      <c r="H65" s="78" t="s">
        <v>110</v>
      </c>
      <c r="I65" s="79"/>
      <c r="J65" s="3">
        <v>9</v>
      </c>
      <c r="K65" s="6">
        <v>0</v>
      </c>
      <c r="L65" s="6">
        <v>9</v>
      </c>
    </row>
    <row r="66" spans="2:12" ht="49.5" customHeight="1">
      <c r="B66" s="3"/>
      <c r="C66" s="80" t="s">
        <v>278</v>
      </c>
      <c r="D66" s="81"/>
      <c r="E66" s="81"/>
      <c r="F66" s="82"/>
      <c r="G66" s="3" t="s">
        <v>39</v>
      </c>
      <c r="H66" s="78" t="s">
        <v>57</v>
      </c>
      <c r="I66" s="79"/>
      <c r="J66" s="3">
        <f>99.61+93.78+33</f>
        <v>226.39</v>
      </c>
      <c r="K66" s="6">
        <v>0</v>
      </c>
      <c r="L66" s="6">
        <f>J66</f>
        <v>226.39</v>
      </c>
    </row>
    <row r="67" spans="2:12" ht="51" customHeight="1">
      <c r="B67" s="3"/>
      <c r="C67" s="80" t="s">
        <v>282</v>
      </c>
      <c r="D67" s="81"/>
      <c r="E67" s="81"/>
      <c r="F67" s="82"/>
      <c r="G67" s="3" t="s">
        <v>39</v>
      </c>
      <c r="H67" s="78" t="s">
        <v>57</v>
      </c>
      <c r="I67" s="79"/>
      <c r="J67" s="3">
        <f>36.5+181.76</f>
        <v>218.26</v>
      </c>
      <c r="K67" s="6">
        <v>0</v>
      </c>
      <c r="L67" s="6">
        <f>J67</f>
        <v>218.26</v>
      </c>
    </row>
    <row r="68" spans="2:12" ht="51" customHeight="1">
      <c r="B68" s="3"/>
      <c r="C68" s="80" t="s">
        <v>283</v>
      </c>
      <c r="D68" s="81"/>
      <c r="E68" s="81"/>
      <c r="F68" s="82"/>
      <c r="G68" s="3" t="s">
        <v>39</v>
      </c>
      <c r="H68" s="78" t="s">
        <v>57</v>
      </c>
      <c r="I68" s="79"/>
      <c r="J68" s="3">
        <f>J67+J66</f>
        <v>444.65</v>
      </c>
      <c r="K68" s="3">
        <f>K67+K66</f>
        <v>0</v>
      </c>
      <c r="L68" s="3">
        <f>L67+L66</f>
        <v>444.65</v>
      </c>
    </row>
    <row r="69" spans="2:12" ht="50.25" customHeight="1">
      <c r="B69" s="3"/>
      <c r="C69" s="80" t="s">
        <v>281</v>
      </c>
      <c r="D69" s="81"/>
      <c r="E69" s="81"/>
      <c r="F69" s="82"/>
      <c r="G69" s="3" t="s">
        <v>0</v>
      </c>
      <c r="H69" s="78" t="s">
        <v>250</v>
      </c>
      <c r="I69" s="79"/>
      <c r="J69" s="48">
        <v>0</v>
      </c>
      <c r="K69" s="48">
        <f>J46</f>
        <v>259344</v>
      </c>
      <c r="L69" s="48">
        <f>J69+K69</f>
        <v>259344</v>
      </c>
    </row>
    <row r="70" spans="2:13" ht="34.5" customHeight="1">
      <c r="B70" s="3"/>
      <c r="C70" s="80" t="s">
        <v>232</v>
      </c>
      <c r="D70" s="81"/>
      <c r="E70" s="81"/>
      <c r="F70" s="82"/>
      <c r="G70" s="3" t="s">
        <v>0</v>
      </c>
      <c r="H70" s="83" t="s">
        <v>70</v>
      </c>
      <c r="I70" s="84"/>
      <c r="J70" s="48">
        <v>0</v>
      </c>
      <c r="K70" s="48">
        <f>K69-K71</f>
        <v>33406</v>
      </c>
      <c r="L70" s="48">
        <f>J70+K70</f>
        <v>33406</v>
      </c>
      <c r="M70" s="51">
        <f>K70+K71</f>
        <v>259344</v>
      </c>
    </row>
    <row r="71" spans="2:13" ht="33" customHeight="1">
      <c r="B71" s="3"/>
      <c r="C71" s="80" t="s">
        <v>303</v>
      </c>
      <c r="D71" s="81"/>
      <c r="E71" s="81"/>
      <c r="F71" s="82"/>
      <c r="G71" s="3" t="s">
        <v>0</v>
      </c>
      <c r="H71" s="83" t="s">
        <v>70</v>
      </c>
      <c r="I71" s="84"/>
      <c r="J71" s="48">
        <v>0</v>
      </c>
      <c r="K71" s="48">
        <v>225938</v>
      </c>
      <c r="L71" s="48">
        <f>J71+K71</f>
        <v>225938</v>
      </c>
      <c r="M71" s="51">
        <f>K69-M70</f>
        <v>0</v>
      </c>
    </row>
    <row r="72" spans="2:12" ht="20.25" customHeight="1">
      <c r="B72" s="4">
        <v>2</v>
      </c>
      <c r="C72" s="85" t="s">
        <v>149</v>
      </c>
      <c r="D72" s="86"/>
      <c r="E72" s="86"/>
      <c r="F72" s="86"/>
      <c r="G72" s="86"/>
      <c r="H72" s="86"/>
      <c r="I72" s="86"/>
      <c r="J72" s="86"/>
      <c r="K72" s="86"/>
      <c r="L72" s="86"/>
    </row>
    <row r="73" spans="2:12" ht="48" customHeight="1">
      <c r="B73" s="3"/>
      <c r="C73" s="80" t="s">
        <v>133</v>
      </c>
      <c r="D73" s="81"/>
      <c r="E73" s="81"/>
      <c r="F73" s="82"/>
      <c r="G73" s="3" t="s">
        <v>61</v>
      </c>
      <c r="H73" s="78" t="s">
        <v>57</v>
      </c>
      <c r="I73" s="79"/>
      <c r="J73" s="3">
        <v>665</v>
      </c>
      <c r="K73" s="6">
        <v>0</v>
      </c>
      <c r="L73" s="30">
        <f>J73+K73</f>
        <v>665</v>
      </c>
    </row>
    <row r="74" spans="2:12" ht="34.5" customHeight="1">
      <c r="B74" s="3"/>
      <c r="C74" s="80" t="s">
        <v>71</v>
      </c>
      <c r="D74" s="81"/>
      <c r="E74" s="81"/>
      <c r="F74" s="82"/>
      <c r="G74" s="3" t="s">
        <v>39</v>
      </c>
      <c r="H74" s="83" t="s">
        <v>70</v>
      </c>
      <c r="I74" s="84"/>
      <c r="J74" s="3">
        <v>0</v>
      </c>
      <c r="K74" s="6">
        <v>1</v>
      </c>
      <c r="L74" s="30">
        <f>J74+K74</f>
        <v>1</v>
      </c>
    </row>
    <row r="75" spans="2:12" ht="19.5" customHeight="1">
      <c r="B75" s="3"/>
      <c r="C75" s="80" t="s">
        <v>304</v>
      </c>
      <c r="D75" s="81"/>
      <c r="E75" s="81"/>
      <c r="F75" s="82"/>
      <c r="G75" s="3" t="s">
        <v>39</v>
      </c>
      <c r="H75" s="83" t="s">
        <v>70</v>
      </c>
      <c r="I75" s="84"/>
      <c r="J75" s="3">
        <v>0</v>
      </c>
      <c r="K75" s="6">
        <v>2</v>
      </c>
      <c r="L75" s="30">
        <f>J75+K75</f>
        <v>2</v>
      </c>
    </row>
    <row r="76" spans="2:12" ht="18" customHeight="1">
      <c r="B76" s="4">
        <v>3</v>
      </c>
      <c r="C76" s="85" t="s">
        <v>150</v>
      </c>
      <c r="D76" s="86"/>
      <c r="E76" s="86"/>
      <c r="F76" s="86"/>
      <c r="G76" s="86"/>
      <c r="H76" s="86"/>
      <c r="I76" s="86"/>
      <c r="J76" s="86"/>
      <c r="K76" s="86"/>
      <c r="L76" s="86"/>
    </row>
    <row r="77" spans="2:12" ht="20.25" customHeight="1">
      <c r="B77" s="3"/>
      <c r="C77" s="80" t="s">
        <v>159</v>
      </c>
      <c r="D77" s="81"/>
      <c r="E77" s="81"/>
      <c r="F77" s="82"/>
      <c r="G77" s="3" t="s">
        <v>0</v>
      </c>
      <c r="H77" s="83" t="s">
        <v>65</v>
      </c>
      <c r="I77" s="84"/>
      <c r="J77" s="37">
        <f>I45/J73</f>
        <v>85124.91127819549</v>
      </c>
      <c r="K77" s="29">
        <f>J45/J73</f>
        <v>432.73082706766917</v>
      </c>
      <c r="L77" s="29">
        <f>J77+K77</f>
        <v>85557.64210526316</v>
      </c>
    </row>
    <row r="78" spans="2:12" ht="51" customHeight="1">
      <c r="B78" s="3"/>
      <c r="C78" s="80" t="s">
        <v>63</v>
      </c>
      <c r="D78" s="81"/>
      <c r="E78" s="81"/>
      <c r="F78" s="82"/>
      <c r="G78" s="3" t="s">
        <v>64</v>
      </c>
      <c r="H78" s="78" t="s">
        <v>57</v>
      </c>
      <c r="I78" s="79"/>
      <c r="J78" s="3">
        <f>J73*162</f>
        <v>107730</v>
      </c>
      <c r="K78" s="6">
        <v>0</v>
      </c>
      <c r="L78" s="6">
        <f>J78+K78</f>
        <v>107730</v>
      </c>
    </row>
    <row r="79" spans="2:12" ht="51" customHeight="1">
      <c r="B79" s="3"/>
      <c r="C79" s="80" t="s">
        <v>72</v>
      </c>
      <c r="D79" s="81"/>
      <c r="E79" s="81"/>
      <c r="F79" s="82"/>
      <c r="G79" s="3" t="s">
        <v>0</v>
      </c>
      <c r="H79" s="83" t="s">
        <v>65</v>
      </c>
      <c r="I79" s="84"/>
      <c r="J79" s="3">
        <v>0</v>
      </c>
      <c r="K79" s="29">
        <f>K70/K74</f>
        <v>33406</v>
      </c>
      <c r="L79" s="29">
        <f>J79+K79</f>
        <v>33406</v>
      </c>
    </row>
    <row r="80" spans="2:12" ht="30.75" customHeight="1">
      <c r="B80" s="3"/>
      <c r="C80" s="80" t="s">
        <v>305</v>
      </c>
      <c r="D80" s="81"/>
      <c r="E80" s="81"/>
      <c r="F80" s="82"/>
      <c r="G80" s="3" t="s">
        <v>0</v>
      </c>
      <c r="H80" s="83" t="s">
        <v>65</v>
      </c>
      <c r="I80" s="84"/>
      <c r="J80" s="37">
        <v>0</v>
      </c>
      <c r="K80" s="29">
        <f>K71/K75</f>
        <v>112969</v>
      </c>
      <c r="L80" s="29">
        <f>J80+K80</f>
        <v>112969</v>
      </c>
    </row>
    <row r="81" spans="2:12" ht="19.5" customHeight="1">
      <c r="B81" s="4">
        <v>4</v>
      </c>
      <c r="C81" s="85" t="s">
        <v>151</v>
      </c>
      <c r="D81" s="86"/>
      <c r="E81" s="86"/>
      <c r="F81" s="86"/>
      <c r="G81" s="86"/>
      <c r="H81" s="86"/>
      <c r="I81" s="86"/>
      <c r="J81" s="86"/>
      <c r="K81" s="86"/>
      <c r="L81" s="86"/>
    </row>
    <row r="82" spans="2:12" ht="18.75" customHeight="1">
      <c r="B82" s="3"/>
      <c r="C82" s="112" t="s">
        <v>67</v>
      </c>
      <c r="D82" s="112"/>
      <c r="E82" s="112"/>
      <c r="F82" s="112"/>
      <c r="G82" s="3" t="s">
        <v>69</v>
      </c>
      <c r="H82" s="83" t="s">
        <v>65</v>
      </c>
      <c r="I82" s="84"/>
      <c r="J82" s="3">
        <f>J78/J73</f>
        <v>162</v>
      </c>
      <c r="K82" s="3">
        <v>0</v>
      </c>
      <c r="L82" s="3">
        <f>J82+K82</f>
        <v>162</v>
      </c>
    </row>
    <row r="83" spans="2:12" ht="48.75" customHeight="1">
      <c r="B83" s="3"/>
      <c r="C83" s="112" t="s">
        <v>74</v>
      </c>
      <c r="D83" s="112"/>
      <c r="E83" s="112"/>
      <c r="F83" s="112"/>
      <c r="G83" s="3" t="s">
        <v>68</v>
      </c>
      <c r="H83" s="83" t="s">
        <v>65</v>
      </c>
      <c r="I83" s="84"/>
      <c r="J83" s="38">
        <v>0</v>
      </c>
      <c r="K83" s="39">
        <v>1</v>
      </c>
      <c r="L83" s="39">
        <f>J83+K83</f>
        <v>1</v>
      </c>
    </row>
    <row r="84" spans="2:12" ht="33" customHeight="1">
      <c r="B84" s="3"/>
      <c r="C84" s="80" t="s">
        <v>306</v>
      </c>
      <c r="D84" s="81"/>
      <c r="E84" s="81"/>
      <c r="F84" s="82"/>
      <c r="G84" s="3" t="s">
        <v>68</v>
      </c>
      <c r="H84" s="83" t="s">
        <v>65</v>
      </c>
      <c r="I84" s="84"/>
      <c r="J84" s="38">
        <v>0</v>
      </c>
      <c r="K84" s="39">
        <v>1</v>
      </c>
      <c r="L84" s="39">
        <f>J84+K84</f>
        <v>1</v>
      </c>
    </row>
    <row r="85" ht="16.5" customHeight="1"/>
    <row r="87" spans="2:12" ht="38.25" customHeight="1">
      <c r="B87" s="77" t="str">
        <f>'1010'!B89:F89</f>
        <v>Заступник директора департаменту освіти і науки </v>
      </c>
      <c r="C87" s="77"/>
      <c r="D87" s="77"/>
      <c r="E87" s="77"/>
      <c r="F87" s="77"/>
      <c r="G87" s="32"/>
      <c r="H87" s="32"/>
      <c r="I87" s="33"/>
      <c r="J87" s="33"/>
      <c r="K87" s="32"/>
      <c r="L87" s="34" t="str">
        <f>'1010'!L89</f>
        <v>Т.Л. Басова</v>
      </c>
    </row>
    <row r="88" spans="2:12" ht="24">
      <c r="B88" s="12"/>
      <c r="C88" s="12"/>
      <c r="D88" s="12"/>
      <c r="E88" s="12"/>
      <c r="F88" s="12"/>
      <c r="G88" s="2"/>
      <c r="H88" s="2"/>
      <c r="I88" s="116" t="s">
        <v>54</v>
      </c>
      <c r="J88" s="116"/>
      <c r="K88" s="2"/>
      <c r="L88" s="35" t="s">
        <v>251</v>
      </c>
    </row>
    <row r="89" spans="2:12" ht="16.5">
      <c r="B89" s="12"/>
      <c r="C89" s="12"/>
      <c r="D89" s="12"/>
      <c r="E89" s="12"/>
      <c r="F89" s="12"/>
      <c r="G89" s="2"/>
      <c r="H89" s="2"/>
      <c r="I89" s="2"/>
      <c r="J89" s="2"/>
      <c r="K89" s="2"/>
      <c r="L89" s="36"/>
    </row>
    <row r="90" spans="2:12" ht="21" customHeight="1">
      <c r="B90" s="90" t="s">
        <v>37</v>
      </c>
      <c r="C90" s="90"/>
      <c r="D90" s="90"/>
      <c r="E90" s="90"/>
      <c r="F90" s="90"/>
      <c r="G90" s="2"/>
      <c r="H90" s="2"/>
      <c r="I90" s="2"/>
      <c r="J90" s="2"/>
      <c r="K90" s="2"/>
      <c r="L90" s="36"/>
    </row>
    <row r="91" spans="2:12" ht="21" customHeight="1">
      <c r="B91" s="90" t="s">
        <v>312</v>
      </c>
      <c r="C91" s="90"/>
      <c r="D91" s="90"/>
      <c r="E91" s="90"/>
      <c r="F91" s="90"/>
      <c r="G91" s="90"/>
      <c r="H91" s="2"/>
      <c r="I91" s="2"/>
      <c r="J91" s="2"/>
      <c r="K91" s="2"/>
      <c r="L91" s="36"/>
    </row>
    <row r="92" spans="2:12" ht="35.25" customHeight="1">
      <c r="B92" s="77" t="s">
        <v>14</v>
      </c>
      <c r="C92" s="77"/>
      <c r="D92" s="77"/>
      <c r="E92" s="77"/>
      <c r="F92" s="77"/>
      <c r="G92" s="77"/>
      <c r="H92" s="32"/>
      <c r="I92" s="33"/>
      <c r="J92" s="33"/>
      <c r="K92" s="32"/>
      <c r="L92" s="34" t="s">
        <v>13</v>
      </c>
    </row>
    <row r="93" spans="7:12" ht="24">
      <c r="G93" s="2"/>
      <c r="H93" s="2"/>
      <c r="I93" s="116" t="s">
        <v>54</v>
      </c>
      <c r="J93" s="116"/>
      <c r="K93" s="2"/>
      <c r="L93" s="35" t="s">
        <v>251</v>
      </c>
    </row>
    <row r="94" spans="2:5" ht="24.75" customHeight="1">
      <c r="B94" s="118">
        <f>'1010'!B95:E95</f>
        <v>43579</v>
      </c>
      <c r="C94" s="119"/>
      <c r="D94" s="119"/>
      <c r="E94" s="119"/>
    </row>
    <row r="95" spans="2:5" ht="16.5">
      <c r="B95" s="113" t="s">
        <v>252</v>
      </c>
      <c r="C95" s="113"/>
      <c r="D95" s="113"/>
      <c r="E95" s="113"/>
    </row>
    <row r="96" ht="17.25">
      <c r="B96" s="63" t="s">
        <v>253</v>
      </c>
    </row>
  </sheetData>
  <sheetProtection/>
  <mergeCells count="123">
    <mergeCell ref="B92:G92"/>
    <mergeCell ref="B91:G91"/>
    <mergeCell ref="C84:F84"/>
    <mergeCell ref="H84:I84"/>
    <mergeCell ref="B33:C33"/>
    <mergeCell ref="D33:L33"/>
    <mergeCell ref="B43:C43"/>
    <mergeCell ref="B44:C44"/>
    <mergeCell ref="H57:I57"/>
    <mergeCell ref="B54:L54"/>
    <mergeCell ref="B94:E94"/>
    <mergeCell ref="C81:L81"/>
    <mergeCell ref="C62:F62"/>
    <mergeCell ref="C63:F63"/>
    <mergeCell ref="C73:F73"/>
    <mergeCell ref="C67:F67"/>
    <mergeCell ref="H73:I73"/>
    <mergeCell ref="C66:F66"/>
    <mergeCell ref="C68:F68"/>
    <mergeCell ref="C72:L72"/>
    <mergeCell ref="B95:E95"/>
    <mergeCell ref="B29:L29"/>
    <mergeCell ref="B31:C31"/>
    <mergeCell ref="B32:C32"/>
    <mergeCell ref="D31:L31"/>
    <mergeCell ref="D32:L32"/>
    <mergeCell ref="C58:L58"/>
    <mergeCell ref="D43:H43"/>
    <mergeCell ref="H77:I77"/>
    <mergeCell ref="C78:F78"/>
    <mergeCell ref="M34:AA34"/>
    <mergeCell ref="B40:C40"/>
    <mergeCell ref="D40:L40"/>
    <mergeCell ref="D38:L38"/>
    <mergeCell ref="D39:L39"/>
    <mergeCell ref="C71:F71"/>
    <mergeCell ref="H71:I71"/>
    <mergeCell ref="C61:F61"/>
    <mergeCell ref="B46:C46"/>
    <mergeCell ref="B51:I51"/>
    <mergeCell ref="B38:C38"/>
    <mergeCell ref="B39:C39"/>
    <mergeCell ref="B41:L41"/>
    <mergeCell ref="D44:H44"/>
    <mergeCell ref="B36:L36"/>
    <mergeCell ref="B28:L28"/>
    <mergeCell ref="B35:L35"/>
    <mergeCell ref="B21:L21"/>
    <mergeCell ref="B34:L34"/>
    <mergeCell ref="B19:F19"/>
    <mergeCell ref="H19:I19"/>
    <mergeCell ref="K19:L19"/>
    <mergeCell ref="B20:D20"/>
    <mergeCell ref="B22:L22"/>
    <mergeCell ref="B23:L23"/>
    <mergeCell ref="B27:L27"/>
    <mergeCell ref="B26:L26"/>
    <mergeCell ref="A11:L11"/>
    <mergeCell ref="E17:L17"/>
    <mergeCell ref="D13:L13"/>
    <mergeCell ref="D14:L14"/>
    <mergeCell ref="E18:L18"/>
    <mergeCell ref="D15:L15"/>
    <mergeCell ref="D16:L16"/>
    <mergeCell ref="C59:F59"/>
    <mergeCell ref="H59:I59"/>
    <mergeCell ref="C69:F69"/>
    <mergeCell ref="H69:I69"/>
    <mergeCell ref="C57:F57"/>
    <mergeCell ref="C77:F77"/>
    <mergeCell ref="C64:F64"/>
    <mergeCell ref="C65:F65"/>
    <mergeCell ref="C75:F75"/>
    <mergeCell ref="H75:I75"/>
    <mergeCell ref="J5:L5"/>
    <mergeCell ref="J6:L6"/>
    <mergeCell ref="J7:L7"/>
    <mergeCell ref="B45:C45"/>
    <mergeCell ref="B52:I52"/>
    <mergeCell ref="B53:I53"/>
    <mergeCell ref="B48:L48"/>
    <mergeCell ref="D45:H45"/>
    <mergeCell ref="A10:L10"/>
    <mergeCell ref="B47:H47"/>
    <mergeCell ref="C70:F70"/>
    <mergeCell ref="J1:L1"/>
    <mergeCell ref="J2:L2"/>
    <mergeCell ref="J3:L3"/>
    <mergeCell ref="J4:L4"/>
    <mergeCell ref="I93:J93"/>
    <mergeCell ref="H66:I66"/>
    <mergeCell ref="H67:I67"/>
    <mergeCell ref="H68:I68"/>
    <mergeCell ref="H64:I64"/>
    <mergeCell ref="B87:F87"/>
    <mergeCell ref="H62:I62"/>
    <mergeCell ref="H63:I63"/>
    <mergeCell ref="B90:F90"/>
    <mergeCell ref="I88:J88"/>
    <mergeCell ref="H65:I65"/>
    <mergeCell ref="C82:F82"/>
    <mergeCell ref="C76:L76"/>
    <mergeCell ref="C80:F80"/>
    <mergeCell ref="H70:I70"/>
    <mergeCell ref="D46:H46"/>
    <mergeCell ref="H56:I56"/>
    <mergeCell ref="C56:F56"/>
    <mergeCell ref="J8:L8"/>
    <mergeCell ref="B50:I50"/>
    <mergeCell ref="H61:I61"/>
    <mergeCell ref="H60:I60"/>
    <mergeCell ref="C60:F60"/>
    <mergeCell ref="B24:L24"/>
    <mergeCell ref="B25:L25"/>
    <mergeCell ref="C74:F74"/>
    <mergeCell ref="H74:I74"/>
    <mergeCell ref="C79:F79"/>
    <mergeCell ref="H79:I79"/>
    <mergeCell ref="C83:F83"/>
    <mergeCell ref="H83:I83"/>
    <mergeCell ref="H82:I82"/>
    <mergeCell ref="H80:I80"/>
    <mergeCell ref="H78:I78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A86"/>
  <sheetViews>
    <sheetView view="pageBreakPreview" zoomScale="70" zoomScaleNormal="60" zoomScaleSheetLayoutView="70" zoomScalePageLayoutView="0" workbookViewId="0" topLeftCell="A74">
      <selection activeCell="L79" sqref="L79"/>
    </sheetView>
  </sheetViews>
  <sheetFormatPr defaultColWidth="9.140625" defaultRowHeight="15"/>
  <cols>
    <col min="1" max="1" width="5.7109375" style="11" customWidth="1"/>
    <col min="2" max="2" width="11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6.57421875" style="11" customWidth="1"/>
    <col min="7" max="7" width="18.28125" style="11" customWidth="1"/>
    <col min="8" max="8" width="35.57421875" style="11" customWidth="1"/>
    <col min="9" max="9" width="23.421875" style="11" customWidth="1"/>
    <col min="10" max="10" width="23.57421875" style="11" customWidth="1"/>
    <col min="11" max="11" width="26.140625" style="11" customWidth="1"/>
    <col min="12" max="12" width="22.851562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97" t="s">
        <v>15</v>
      </c>
      <c r="K1" s="97"/>
      <c r="L1" s="97"/>
    </row>
    <row r="2" spans="9:12" ht="16.5" customHeight="1">
      <c r="I2" s="7"/>
      <c r="J2" s="97" t="s">
        <v>244</v>
      </c>
      <c r="K2" s="97"/>
      <c r="L2" s="97"/>
    </row>
    <row r="3" spans="6:12" ht="13.5" customHeight="1">
      <c r="F3" s="12"/>
      <c r="G3" s="12"/>
      <c r="H3" s="12"/>
      <c r="I3" s="7"/>
      <c r="J3" s="97" t="s">
        <v>245</v>
      </c>
      <c r="K3" s="97"/>
      <c r="L3" s="97"/>
    </row>
    <row r="4" spans="9:12" ht="20.25" customHeight="1">
      <c r="I4" s="8"/>
      <c r="J4" s="98" t="s">
        <v>15</v>
      </c>
      <c r="K4" s="98"/>
      <c r="L4" s="98"/>
    </row>
    <row r="5" spans="6:12" ht="20.25" customHeight="1">
      <c r="F5" s="1"/>
      <c r="G5" s="1"/>
      <c r="H5" s="1"/>
      <c r="I5" s="7"/>
      <c r="J5" s="98" t="s">
        <v>246</v>
      </c>
      <c r="K5" s="98"/>
      <c r="L5" s="98"/>
    </row>
    <row r="6" spans="6:12" ht="15" customHeight="1">
      <c r="F6" s="1"/>
      <c r="G6" s="1"/>
      <c r="H6" s="1"/>
      <c r="I6" s="7"/>
      <c r="J6" s="99" t="s">
        <v>41</v>
      </c>
      <c r="K6" s="99"/>
      <c r="L6" s="99"/>
    </row>
    <row r="7" spans="6:12" ht="15" customHeight="1">
      <c r="F7" s="1"/>
      <c r="G7" s="1"/>
      <c r="H7" s="1"/>
      <c r="I7" s="9"/>
      <c r="J7" s="100" t="s">
        <v>42</v>
      </c>
      <c r="K7" s="100"/>
      <c r="L7" s="100"/>
    </row>
    <row r="8" spans="6:12" ht="24" customHeight="1">
      <c r="F8" s="1"/>
      <c r="G8" s="1"/>
      <c r="H8" s="1"/>
      <c r="I8" s="8"/>
      <c r="J8" s="98" t="s">
        <v>255</v>
      </c>
      <c r="K8" s="98"/>
      <c r="L8" s="98"/>
    </row>
    <row r="9" ht="15" customHeight="1"/>
    <row r="10" spans="1:12" ht="18" customHeight="1">
      <c r="A10" s="88" t="s">
        <v>16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20.25" customHeight="1">
      <c r="A11" s="88" t="s">
        <v>43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ht="9" customHeight="1"/>
    <row r="13" spans="1:12" ht="18" customHeight="1">
      <c r="A13" s="13" t="s">
        <v>17</v>
      </c>
      <c r="B13" s="14" t="s">
        <v>10</v>
      </c>
      <c r="C13" s="15"/>
      <c r="D13" s="89" t="s">
        <v>40</v>
      </c>
      <c r="E13" s="89"/>
      <c r="F13" s="89"/>
      <c r="G13" s="89"/>
      <c r="H13" s="89"/>
      <c r="I13" s="89"/>
      <c r="J13" s="89"/>
      <c r="K13" s="89"/>
      <c r="L13" s="89"/>
    </row>
    <row r="14" spans="1:12" ht="9.75" customHeight="1">
      <c r="A14" s="13"/>
      <c r="B14" s="58" t="s">
        <v>139</v>
      </c>
      <c r="D14" s="93" t="s">
        <v>20</v>
      </c>
      <c r="E14" s="93"/>
      <c r="F14" s="93"/>
      <c r="G14" s="93"/>
      <c r="H14" s="93"/>
      <c r="I14" s="93"/>
      <c r="J14" s="93"/>
      <c r="K14" s="93"/>
      <c r="L14" s="93"/>
    </row>
    <row r="15" spans="1:12" ht="18.75" customHeight="1">
      <c r="A15" s="13" t="s">
        <v>18</v>
      </c>
      <c r="B15" s="14" t="s">
        <v>7</v>
      </c>
      <c r="C15" s="15"/>
      <c r="D15" s="89" t="s">
        <v>40</v>
      </c>
      <c r="E15" s="89"/>
      <c r="F15" s="89"/>
      <c r="G15" s="89"/>
      <c r="H15" s="89"/>
      <c r="I15" s="89"/>
      <c r="J15" s="89"/>
      <c r="K15" s="89"/>
      <c r="L15" s="89"/>
    </row>
    <row r="16" spans="1:12" ht="10.5" customHeight="1">
      <c r="A16" s="13"/>
      <c r="B16" s="58" t="s">
        <v>139</v>
      </c>
      <c r="D16" s="93" t="s">
        <v>21</v>
      </c>
      <c r="E16" s="93"/>
      <c r="F16" s="93"/>
      <c r="G16" s="93"/>
      <c r="H16" s="93"/>
      <c r="I16" s="93"/>
      <c r="J16" s="93"/>
      <c r="K16" s="93"/>
      <c r="L16" s="93"/>
    </row>
    <row r="17" spans="1:12" ht="35.25" customHeight="1">
      <c r="A17" s="13" t="s">
        <v>19</v>
      </c>
      <c r="B17" s="14" t="s">
        <v>95</v>
      </c>
      <c r="C17" s="15"/>
      <c r="D17" s="14" t="s">
        <v>90</v>
      </c>
      <c r="E17" s="89" t="s">
        <v>169</v>
      </c>
      <c r="F17" s="89"/>
      <c r="G17" s="89"/>
      <c r="H17" s="89"/>
      <c r="I17" s="89"/>
      <c r="J17" s="89"/>
      <c r="K17" s="89"/>
      <c r="L17" s="89"/>
    </row>
    <row r="18" spans="1:12" ht="10.5" customHeight="1">
      <c r="A18" s="13"/>
      <c r="B18" s="58" t="s">
        <v>139</v>
      </c>
      <c r="D18" s="16" t="s">
        <v>22</v>
      </c>
      <c r="E18" s="109" t="s">
        <v>23</v>
      </c>
      <c r="F18" s="109"/>
      <c r="G18" s="109"/>
      <c r="H18" s="109"/>
      <c r="I18" s="109"/>
      <c r="J18" s="109"/>
      <c r="K18" s="109"/>
      <c r="L18" s="109"/>
    </row>
    <row r="19" spans="1:12" ht="20.25" customHeight="1">
      <c r="A19" s="13" t="s">
        <v>24</v>
      </c>
      <c r="B19" s="90" t="s">
        <v>141</v>
      </c>
      <c r="C19" s="90"/>
      <c r="D19" s="90"/>
      <c r="E19" s="90"/>
      <c r="F19" s="90"/>
      <c r="G19" s="55">
        <f>J19+B20</f>
        <v>12170447</v>
      </c>
      <c r="H19" s="90" t="s">
        <v>142</v>
      </c>
      <c r="I19" s="90"/>
      <c r="J19" s="55">
        <f>12125211+18833-20000+12997</f>
        <v>12137041</v>
      </c>
      <c r="K19" s="110" t="s">
        <v>143</v>
      </c>
      <c r="L19" s="110"/>
    </row>
    <row r="20" spans="2:13" ht="15.75" customHeight="1">
      <c r="B20" s="103">
        <f>23384+10022</f>
        <v>33406</v>
      </c>
      <c r="C20" s="103"/>
      <c r="D20" s="103"/>
      <c r="E20" s="15" t="s">
        <v>140</v>
      </c>
      <c r="I20" s="17"/>
      <c r="J20" s="17"/>
      <c r="K20" s="18"/>
      <c r="L20" s="19"/>
      <c r="M20" s="20"/>
    </row>
    <row r="21" spans="1:12" ht="26.25" customHeight="1">
      <c r="A21" s="70" t="s">
        <v>25</v>
      </c>
      <c r="B21" s="90" t="s">
        <v>26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18" customHeight="1">
      <c r="A22" s="15"/>
      <c r="B22" s="106" t="s">
        <v>5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2" ht="17.25" customHeight="1">
      <c r="A23" s="15"/>
      <c r="B23" s="106" t="s">
        <v>4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ht="30.75" customHeight="1">
      <c r="A24" s="15"/>
      <c r="B24" s="106" t="s">
        <v>309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ht="34.5" customHeight="1">
      <c r="A25" s="15"/>
      <c r="B25" s="106" t="s">
        <v>145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2" ht="19.5" customHeight="1">
      <c r="A26" s="15"/>
      <c r="B26" s="106" t="s">
        <v>153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13" ht="33" customHeight="1">
      <c r="A27" s="15"/>
      <c r="B27" s="106" t="s">
        <v>219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21"/>
    </row>
    <row r="28" spans="1:13" ht="20.25" customHeight="1" hidden="1">
      <c r="A28" s="15"/>
      <c r="B28" s="106" t="s">
        <v>318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21"/>
    </row>
    <row r="29" spans="1:12" ht="22.5" customHeight="1">
      <c r="A29" s="70" t="s">
        <v>27</v>
      </c>
      <c r="B29" s="90" t="s">
        <v>247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3" ht="7.5" customHeight="1">
      <c r="A30" s="15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21"/>
    </row>
    <row r="31" spans="1:13" ht="22.5" customHeight="1">
      <c r="A31" s="15"/>
      <c r="B31" s="108" t="s">
        <v>30</v>
      </c>
      <c r="C31" s="108"/>
      <c r="D31" s="108" t="s">
        <v>248</v>
      </c>
      <c r="E31" s="108"/>
      <c r="F31" s="108"/>
      <c r="G31" s="108"/>
      <c r="H31" s="108"/>
      <c r="I31" s="108"/>
      <c r="J31" s="108"/>
      <c r="K31" s="108"/>
      <c r="L31" s="108"/>
      <c r="M31" s="21"/>
    </row>
    <row r="32" spans="1:13" ht="25.5" customHeight="1">
      <c r="A32" s="15"/>
      <c r="B32" s="102">
        <v>1</v>
      </c>
      <c r="C32" s="102"/>
      <c r="D32" s="80" t="s">
        <v>319</v>
      </c>
      <c r="E32" s="81"/>
      <c r="F32" s="81"/>
      <c r="G32" s="81"/>
      <c r="H32" s="81"/>
      <c r="I32" s="81"/>
      <c r="J32" s="81"/>
      <c r="K32" s="81"/>
      <c r="L32" s="82"/>
      <c r="M32" s="21"/>
    </row>
    <row r="33" spans="1:27" ht="21" customHeight="1">
      <c r="A33" s="70" t="s">
        <v>29</v>
      </c>
      <c r="B33" s="90" t="s">
        <v>28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</row>
    <row r="34" spans="2:12" ht="17.25" customHeight="1">
      <c r="B34" s="111" t="s">
        <v>97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</row>
    <row r="35" spans="1:12" ht="21.75" customHeight="1">
      <c r="A35" s="70" t="s">
        <v>31</v>
      </c>
      <c r="B35" s="90" t="s">
        <v>46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ht="8.25" customHeight="1"/>
    <row r="37" spans="2:12" ht="17.25" customHeight="1">
      <c r="B37" s="108" t="s">
        <v>30</v>
      </c>
      <c r="C37" s="108"/>
      <c r="D37" s="108" t="s">
        <v>44</v>
      </c>
      <c r="E37" s="108"/>
      <c r="F37" s="108"/>
      <c r="G37" s="108"/>
      <c r="H37" s="108"/>
      <c r="I37" s="108"/>
      <c r="J37" s="108"/>
      <c r="K37" s="108"/>
      <c r="L37" s="108"/>
    </row>
    <row r="38" spans="2:12" ht="33" customHeight="1">
      <c r="B38" s="102">
        <v>1</v>
      </c>
      <c r="C38" s="102"/>
      <c r="D38" s="112" t="s">
        <v>170</v>
      </c>
      <c r="E38" s="112"/>
      <c r="F38" s="112"/>
      <c r="G38" s="112"/>
      <c r="H38" s="112"/>
      <c r="I38" s="112"/>
      <c r="J38" s="112"/>
      <c r="K38" s="112"/>
      <c r="L38" s="112"/>
    </row>
    <row r="39" spans="2:12" ht="8.25" customHeight="1" hidden="1">
      <c r="B39" s="102"/>
      <c r="C39" s="102"/>
      <c r="D39" s="102"/>
      <c r="E39" s="101"/>
      <c r="F39" s="101"/>
      <c r="G39" s="101"/>
      <c r="H39" s="101"/>
      <c r="I39" s="101"/>
      <c r="J39" s="101"/>
      <c r="K39" s="101"/>
      <c r="L39" s="101"/>
    </row>
    <row r="40" spans="1:12" ht="27" customHeight="1">
      <c r="A40" s="70" t="s">
        <v>34</v>
      </c>
      <c r="B40" s="90" t="s">
        <v>45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ht="17.25" customHeight="1">
      <c r="L41" s="22" t="s">
        <v>140</v>
      </c>
    </row>
    <row r="42" spans="1:12" ht="28.5" customHeight="1">
      <c r="A42" s="23"/>
      <c r="B42" s="108" t="s">
        <v>30</v>
      </c>
      <c r="C42" s="108"/>
      <c r="D42" s="91" t="s">
        <v>47</v>
      </c>
      <c r="E42" s="114"/>
      <c r="F42" s="114"/>
      <c r="G42" s="114"/>
      <c r="H42" s="92"/>
      <c r="I42" s="5" t="s">
        <v>32</v>
      </c>
      <c r="J42" s="5" t="s">
        <v>33</v>
      </c>
      <c r="K42" s="10" t="s">
        <v>48</v>
      </c>
      <c r="L42" s="5" t="s">
        <v>49</v>
      </c>
    </row>
    <row r="43" spans="2:12" ht="8.25" customHeight="1">
      <c r="B43" s="117">
        <v>1</v>
      </c>
      <c r="C43" s="117"/>
      <c r="D43" s="104">
        <v>2</v>
      </c>
      <c r="E43" s="115"/>
      <c r="F43" s="115"/>
      <c r="G43" s="115"/>
      <c r="H43" s="105"/>
      <c r="I43" s="25">
        <v>3</v>
      </c>
      <c r="J43" s="25">
        <v>4</v>
      </c>
      <c r="K43" s="25">
        <v>5</v>
      </c>
      <c r="L43" s="25">
        <v>6</v>
      </c>
    </row>
    <row r="44" spans="2:12" ht="36.75" customHeight="1">
      <c r="B44" s="102">
        <v>1</v>
      </c>
      <c r="C44" s="102"/>
      <c r="D44" s="80" t="s">
        <v>171</v>
      </c>
      <c r="E44" s="81"/>
      <c r="F44" s="81"/>
      <c r="G44" s="81"/>
      <c r="H44" s="82"/>
      <c r="I44" s="26">
        <f>12125211+18833-20000+12997</f>
        <v>12137041</v>
      </c>
      <c r="J44" s="26">
        <v>0</v>
      </c>
      <c r="K44" s="27">
        <v>0</v>
      </c>
      <c r="L44" s="26">
        <f>I44+J44</f>
        <v>12137041</v>
      </c>
    </row>
    <row r="45" spans="2:12" ht="35.25" customHeight="1">
      <c r="B45" s="102">
        <v>2</v>
      </c>
      <c r="C45" s="102"/>
      <c r="D45" s="80" t="s">
        <v>317</v>
      </c>
      <c r="E45" s="81"/>
      <c r="F45" s="81"/>
      <c r="G45" s="81"/>
      <c r="H45" s="82"/>
      <c r="I45" s="26">
        <v>0</v>
      </c>
      <c r="J45" s="26">
        <f>23384+10022</f>
        <v>33406</v>
      </c>
      <c r="K45" s="27">
        <f>J45</f>
        <v>33406</v>
      </c>
      <c r="L45" s="26">
        <f>I45+J45</f>
        <v>33406</v>
      </c>
    </row>
    <row r="46" spans="2:12" ht="21.75" customHeight="1">
      <c r="B46" s="94" t="s">
        <v>2</v>
      </c>
      <c r="C46" s="95"/>
      <c r="D46" s="95"/>
      <c r="E46" s="95"/>
      <c r="F46" s="95"/>
      <c r="G46" s="95"/>
      <c r="H46" s="96"/>
      <c r="I46" s="28">
        <f>SUM(I44:I45)</f>
        <v>12137041</v>
      </c>
      <c r="J46" s="28">
        <f>SUM(J44:J45)</f>
        <v>33406</v>
      </c>
      <c r="K46" s="28">
        <f>SUM(K44:K45)</f>
        <v>33406</v>
      </c>
      <c r="L46" s="28">
        <f>I46+J46</f>
        <v>12170447</v>
      </c>
    </row>
    <row r="47" spans="1:12" ht="27" customHeight="1">
      <c r="A47" s="70" t="s">
        <v>35</v>
      </c>
      <c r="B47" s="90" t="s">
        <v>147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ht="14.25" customHeight="1">
      <c r="L48" s="22" t="s">
        <v>140</v>
      </c>
    </row>
    <row r="49" spans="2:12" ht="26.25" customHeight="1">
      <c r="B49" s="91" t="s">
        <v>51</v>
      </c>
      <c r="C49" s="114"/>
      <c r="D49" s="114"/>
      <c r="E49" s="114"/>
      <c r="F49" s="114"/>
      <c r="G49" s="114"/>
      <c r="H49" s="114"/>
      <c r="I49" s="92"/>
      <c r="J49" s="5" t="s">
        <v>32</v>
      </c>
      <c r="K49" s="5" t="s">
        <v>33</v>
      </c>
      <c r="L49" s="5" t="s">
        <v>49</v>
      </c>
    </row>
    <row r="50" spans="2:12" ht="7.5" customHeight="1">
      <c r="B50" s="104">
        <v>1</v>
      </c>
      <c r="C50" s="115"/>
      <c r="D50" s="115"/>
      <c r="E50" s="115"/>
      <c r="F50" s="115"/>
      <c r="G50" s="115"/>
      <c r="H50" s="115"/>
      <c r="I50" s="105"/>
      <c r="J50" s="25">
        <v>2</v>
      </c>
      <c r="K50" s="25">
        <v>3</v>
      </c>
      <c r="L50" s="25">
        <v>4</v>
      </c>
    </row>
    <row r="51" spans="2:12" ht="27" customHeight="1">
      <c r="B51" s="80" t="s">
        <v>56</v>
      </c>
      <c r="C51" s="81"/>
      <c r="D51" s="81"/>
      <c r="E51" s="81"/>
      <c r="F51" s="81"/>
      <c r="G51" s="81"/>
      <c r="H51" s="81"/>
      <c r="I51" s="82"/>
      <c r="J51" s="26">
        <v>0</v>
      </c>
      <c r="K51" s="26">
        <f>23384+10022</f>
        <v>33406</v>
      </c>
      <c r="L51" s="28">
        <f>J51+K51</f>
        <v>33406</v>
      </c>
    </row>
    <row r="52" spans="2:12" ht="26.25" customHeight="1">
      <c r="B52" s="112" t="s">
        <v>1</v>
      </c>
      <c r="C52" s="112"/>
      <c r="D52" s="112"/>
      <c r="E52" s="112"/>
      <c r="F52" s="112"/>
      <c r="G52" s="112"/>
      <c r="H52" s="112"/>
      <c r="I52" s="112"/>
      <c r="J52" s="48">
        <v>41685</v>
      </c>
      <c r="K52" s="48">
        <v>0</v>
      </c>
      <c r="L52" s="56">
        <f>J52+K52</f>
        <v>41685</v>
      </c>
    </row>
    <row r="53" spans="2:12" ht="25.5" customHeight="1">
      <c r="B53" s="94" t="s">
        <v>2</v>
      </c>
      <c r="C53" s="95"/>
      <c r="D53" s="95"/>
      <c r="E53" s="95"/>
      <c r="F53" s="95"/>
      <c r="G53" s="95"/>
      <c r="H53" s="95"/>
      <c r="I53" s="96"/>
      <c r="J53" s="56">
        <f>J51+J52</f>
        <v>41685</v>
      </c>
      <c r="K53" s="56">
        <f>K51+K52</f>
        <v>33406</v>
      </c>
      <c r="L53" s="56">
        <f>L51+L52</f>
        <v>75091</v>
      </c>
    </row>
    <row r="54" spans="1:12" ht="21.75" customHeight="1">
      <c r="A54" s="70" t="s">
        <v>249</v>
      </c>
      <c r="B54" s="90" t="s">
        <v>52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ht="14.25" customHeight="1">
      <c r="L55" s="22" t="s">
        <v>140</v>
      </c>
    </row>
    <row r="56" spans="2:12" ht="36.75" customHeight="1">
      <c r="B56" s="4" t="s">
        <v>30</v>
      </c>
      <c r="C56" s="91" t="s">
        <v>53</v>
      </c>
      <c r="D56" s="114"/>
      <c r="E56" s="114"/>
      <c r="F56" s="92"/>
      <c r="G56" s="4" t="s">
        <v>36</v>
      </c>
      <c r="H56" s="91" t="s">
        <v>50</v>
      </c>
      <c r="I56" s="92"/>
      <c r="J56" s="5" t="s">
        <v>32</v>
      </c>
      <c r="K56" s="5" t="s">
        <v>33</v>
      </c>
      <c r="L56" s="5" t="s">
        <v>49</v>
      </c>
    </row>
    <row r="57" spans="2:12" ht="8.25" customHeight="1">
      <c r="B57" s="24">
        <v>1</v>
      </c>
      <c r="C57" s="104">
        <v>2</v>
      </c>
      <c r="D57" s="115"/>
      <c r="E57" s="115"/>
      <c r="F57" s="105"/>
      <c r="G57" s="24">
        <v>3</v>
      </c>
      <c r="H57" s="104">
        <v>4</v>
      </c>
      <c r="I57" s="105"/>
      <c r="J57" s="24">
        <v>5</v>
      </c>
      <c r="K57" s="25">
        <v>6</v>
      </c>
      <c r="L57" s="25">
        <v>7</v>
      </c>
    </row>
    <row r="58" spans="2:12" ht="17.25" customHeight="1">
      <c r="B58" s="4">
        <v>1</v>
      </c>
      <c r="C58" s="85" t="s">
        <v>152</v>
      </c>
      <c r="D58" s="86"/>
      <c r="E58" s="86"/>
      <c r="F58" s="86"/>
      <c r="G58" s="86"/>
      <c r="H58" s="86"/>
      <c r="I58" s="86"/>
      <c r="J58" s="86"/>
      <c r="K58" s="86"/>
      <c r="L58" s="86"/>
    </row>
    <row r="59" spans="2:12" ht="33.75" customHeight="1">
      <c r="B59" s="4"/>
      <c r="C59" s="80" t="s">
        <v>277</v>
      </c>
      <c r="D59" s="81"/>
      <c r="E59" s="81"/>
      <c r="F59" s="82"/>
      <c r="G59" s="3" t="s">
        <v>0</v>
      </c>
      <c r="H59" s="78" t="s">
        <v>250</v>
      </c>
      <c r="I59" s="79"/>
      <c r="J59" s="48">
        <f>I44</f>
        <v>12137041</v>
      </c>
      <c r="K59" s="48">
        <f>J44</f>
        <v>0</v>
      </c>
      <c r="L59" s="48">
        <f>J59+K59</f>
        <v>12137041</v>
      </c>
    </row>
    <row r="60" spans="2:12" ht="49.5" customHeight="1">
      <c r="B60" s="4"/>
      <c r="C60" s="80" t="s">
        <v>172</v>
      </c>
      <c r="D60" s="81"/>
      <c r="E60" s="81"/>
      <c r="F60" s="82"/>
      <c r="G60" s="3" t="s">
        <v>39</v>
      </c>
      <c r="H60" s="78" t="s">
        <v>57</v>
      </c>
      <c r="I60" s="79"/>
      <c r="J60" s="3">
        <v>1</v>
      </c>
      <c r="K60" s="3">
        <v>0</v>
      </c>
      <c r="L60" s="3">
        <v>1</v>
      </c>
    </row>
    <row r="61" spans="2:12" ht="49.5" customHeight="1">
      <c r="B61" s="3"/>
      <c r="C61" s="80" t="s">
        <v>134</v>
      </c>
      <c r="D61" s="81"/>
      <c r="E61" s="81"/>
      <c r="F61" s="82"/>
      <c r="G61" s="3" t="s">
        <v>39</v>
      </c>
      <c r="H61" s="78" t="s">
        <v>57</v>
      </c>
      <c r="I61" s="79"/>
      <c r="J61" s="3">
        <f>8.5+27+18</f>
        <v>53.5</v>
      </c>
      <c r="K61" s="6">
        <v>0</v>
      </c>
      <c r="L61" s="6">
        <f>J61</f>
        <v>53.5</v>
      </c>
    </row>
    <row r="62" spans="2:12" ht="51.75" customHeight="1">
      <c r="B62" s="3"/>
      <c r="C62" s="80" t="s">
        <v>160</v>
      </c>
      <c r="D62" s="81"/>
      <c r="E62" s="81"/>
      <c r="F62" s="82"/>
      <c r="G62" s="3" t="s">
        <v>39</v>
      </c>
      <c r="H62" s="78" t="s">
        <v>57</v>
      </c>
      <c r="I62" s="79"/>
      <c r="J62" s="3">
        <f>13.5+32.35</f>
        <v>45.85</v>
      </c>
      <c r="K62" s="6">
        <v>0</v>
      </c>
      <c r="L62" s="6">
        <f>J62</f>
        <v>45.85</v>
      </c>
    </row>
    <row r="63" spans="2:12" ht="49.5" customHeight="1">
      <c r="B63" s="3"/>
      <c r="C63" s="80" t="s">
        <v>173</v>
      </c>
      <c r="D63" s="81"/>
      <c r="E63" s="81"/>
      <c r="F63" s="82"/>
      <c r="G63" s="3" t="s">
        <v>39</v>
      </c>
      <c r="H63" s="78" t="s">
        <v>57</v>
      </c>
      <c r="I63" s="79"/>
      <c r="J63" s="3">
        <f>J62+J61</f>
        <v>99.35</v>
      </c>
      <c r="K63" s="3">
        <f>K62+K61</f>
        <v>0</v>
      </c>
      <c r="L63" s="3">
        <f>L62+L61</f>
        <v>99.35</v>
      </c>
    </row>
    <row r="64" spans="2:12" ht="34.5" customHeight="1">
      <c r="B64" s="3"/>
      <c r="C64" s="112" t="s">
        <v>232</v>
      </c>
      <c r="D64" s="112"/>
      <c r="E64" s="112"/>
      <c r="F64" s="112"/>
      <c r="G64" s="3" t="s">
        <v>0</v>
      </c>
      <c r="H64" s="126" t="s">
        <v>70</v>
      </c>
      <c r="I64" s="126"/>
      <c r="J64" s="3">
        <v>0</v>
      </c>
      <c r="K64" s="48">
        <f>J45</f>
        <v>33406</v>
      </c>
      <c r="L64" s="48">
        <f>J64+K64</f>
        <v>33406</v>
      </c>
    </row>
    <row r="65" spans="2:12" ht="20.25" customHeight="1">
      <c r="B65" s="4">
        <v>2</v>
      </c>
      <c r="C65" s="85" t="s">
        <v>149</v>
      </c>
      <c r="D65" s="86"/>
      <c r="E65" s="86"/>
      <c r="F65" s="86"/>
      <c r="G65" s="86"/>
      <c r="H65" s="86"/>
      <c r="I65" s="86"/>
      <c r="J65" s="86"/>
      <c r="K65" s="86"/>
      <c r="L65" s="86"/>
    </row>
    <row r="66" spans="2:12" ht="50.25" customHeight="1">
      <c r="B66" s="3"/>
      <c r="C66" s="80" t="s">
        <v>174</v>
      </c>
      <c r="D66" s="81"/>
      <c r="E66" s="81"/>
      <c r="F66" s="82"/>
      <c r="G66" s="3" t="s">
        <v>61</v>
      </c>
      <c r="H66" s="78" t="s">
        <v>57</v>
      </c>
      <c r="I66" s="79"/>
      <c r="J66" s="3">
        <v>121</v>
      </c>
      <c r="K66" s="6">
        <v>0</v>
      </c>
      <c r="L66" s="30">
        <f>J66+K66</f>
        <v>121</v>
      </c>
    </row>
    <row r="67" spans="2:12" ht="49.5" customHeight="1">
      <c r="B67" s="3"/>
      <c r="C67" s="80" t="s">
        <v>98</v>
      </c>
      <c r="D67" s="81"/>
      <c r="E67" s="81"/>
      <c r="F67" s="82"/>
      <c r="G67" s="3" t="s">
        <v>61</v>
      </c>
      <c r="H67" s="78" t="s">
        <v>57</v>
      </c>
      <c r="I67" s="79"/>
      <c r="J67" s="3">
        <v>69</v>
      </c>
      <c r="K67" s="6">
        <v>0</v>
      </c>
      <c r="L67" s="30">
        <f>J67+K67</f>
        <v>69</v>
      </c>
    </row>
    <row r="68" spans="2:12" ht="36" customHeight="1">
      <c r="B68" s="3"/>
      <c r="C68" s="112" t="s">
        <v>71</v>
      </c>
      <c r="D68" s="112"/>
      <c r="E68" s="112"/>
      <c r="F68" s="112"/>
      <c r="G68" s="3" t="s">
        <v>39</v>
      </c>
      <c r="H68" s="126" t="s">
        <v>70</v>
      </c>
      <c r="I68" s="126"/>
      <c r="J68" s="3">
        <v>0</v>
      </c>
      <c r="K68" s="3">
        <v>1</v>
      </c>
      <c r="L68" s="43">
        <f>J68+K68</f>
        <v>1</v>
      </c>
    </row>
    <row r="69" spans="2:12" ht="20.25" customHeight="1">
      <c r="B69" s="4">
        <v>3</v>
      </c>
      <c r="C69" s="85" t="s">
        <v>150</v>
      </c>
      <c r="D69" s="86"/>
      <c r="E69" s="86"/>
      <c r="F69" s="86"/>
      <c r="G69" s="86"/>
      <c r="H69" s="86"/>
      <c r="I69" s="86"/>
      <c r="J69" s="86"/>
      <c r="K69" s="86"/>
      <c r="L69" s="86"/>
    </row>
    <row r="70" spans="2:12" ht="24.75" customHeight="1">
      <c r="B70" s="3"/>
      <c r="C70" s="80" t="s">
        <v>175</v>
      </c>
      <c r="D70" s="81"/>
      <c r="E70" s="81"/>
      <c r="F70" s="82"/>
      <c r="G70" s="3" t="s">
        <v>0</v>
      </c>
      <c r="H70" s="83" t="s">
        <v>65</v>
      </c>
      <c r="I70" s="84"/>
      <c r="J70" s="37">
        <f>I44/J66</f>
        <v>100306.12396694215</v>
      </c>
      <c r="K70" s="29">
        <f>J44/J66</f>
        <v>0</v>
      </c>
      <c r="L70" s="29">
        <f>J70+K70</f>
        <v>100306.12396694215</v>
      </c>
    </row>
    <row r="71" spans="2:12" ht="54" customHeight="1">
      <c r="B71" s="3"/>
      <c r="C71" s="80" t="s">
        <v>63</v>
      </c>
      <c r="D71" s="81"/>
      <c r="E71" s="81"/>
      <c r="F71" s="82"/>
      <c r="G71" s="3" t="s">
        <v>64</v>
      </c>
      <c r="H71" s="78" t="s">
        <v>57</v>
      </c>
      <c r="I71" s="79"/>
      <c r="J71" s="3">
        <f>J66*162</f>
        <v>19602</v>
      </c>
      <c r="K71" s="6">
        <v>0</v>
      </c>
      <c r="L71" s="6">
        <f>J71+K71</f>
        <v>19602</v>
      </c>
    </row>
    <row r="72" spans="2:12" ht="55.5" customHeight="1">
      <c r="B72" s="3"/>
      <c r="C72" s="80" t="s">
        <v>176</v>
      </c>
      <c r="D72" s="81"/>
      <c r="E72" s="81"/>
      <c r="F72" s="82"/>
      <c r="G72" s="3" t="s">
        <v>0</v>
      </c>
      <c r="H72" s="83" t="s">
        <v>70</v>
      </c>
      <c r="I72" s="84"/>
      <c r="J72" s="44">
        <f>(39103+15000+36836.45)/J66</f>
        <v>751.5657024793388</v>
      </c>
      <c r="K72" s="31">
        <v>0</v>
      </c>
      <c r="L72" s="31">
        <f>J72+K72</f>
        <v>751.5657024793388</v>
      </c>
    </row>
    <row r="73" spans="2:12" ht="23.25" customHeight="1">
      <c r="B73" s="3"/>
      <c r="C73" s="80" t="s">
        <v>177</v>
      </c>
      <c r="D73" s="81"/>
      <c r="E73" s="81"/>
      <c r="F73" s="82"/>
      <c r="G73" s="3" t="s">
        <v>0</v>
      </c>
      <c r="H73" s="83" t="s">
        <v>70</v>
      </c>
      <c r="I73" s="84"/>
      <c r="J73" s="37">
        <f>1094772/J66</f>
        <v>9047.702479338843</v>
      </c>
      <c r="K73" s="29">
        <v>0</v>
      </c>
      <c r="L73" s="29">
        <f>J73+K73</f>
        <v>9047.702479338843</v>
      </c>
    </row>
    <row r="74" spans="2:12" ht="54.75" customHeight="1">
      <c r="B74" s="3"/>
      <c r="C74" s="80" t="s">
        <v>72</v>
      </c>
      <c r="D74" s="81"/>
      <c r="E74" s="81"/>
      <c r="F74" s="82"/>
      <c r="G74" s="3" t="s">
        <v>0</v>
      </c>
      <c r="H74" s="83" t="s">
        <v>70</v>
      </c>
      <c r="I74" s="84"/>
      <c r="J74" s="37">
        <v>0</v>
      </c>
      <c r="K74" s="29">
        <f>K64/K68</f>
        <v>33406</v>
      </c>
      <c r="L74" s="29">
        <f>J74+K74</f>
        <v>33406</v>
      </c>
    </row>
    <row r="75" spans="2:12" ht="19.5" customHeight="1">
      <c r="B75" s="4">
        <v>4</v>
      </c>
      <c r="C75" s="85" t="s">
        <v>151</v>
      </c>
      <c r="D75" s="86"/>
      <c r="E75" s="86"/>
      <c r="F75" s="120"/>
      <c r="G75" s="3"/>
      <c r="H75" s="83"/>
      <c r="I75" s="84"/>
      <c r="J75" s="3"/>
      <c r="K75" s="6"/>
      <c r="L75" s="6"/>
    </row>
    <row r="76" spans="2:12" ht="21" customHeight="1">
      <c r="B76" s="3"/>
      <c r="C76" s="80" t="s">
        <v>67</v>
      </c>
      <c r="D76" s="81"/>
      <c r="E76" s="81"/>
      <c r="F76" s="82"/>
      <c r="G76" s="3" t="s">
        <v>69</v>
      </c>
      <c r="H76" s="83" t="s">
        <v>70</v>
      </c>
      <c r="I76" s="84"/>
      <c r="J76" s="3">
        <v>162</v>
      </c>
      <c r="K76" s="3">
        <v>0</v>
      </c>
      <c r="L76" s="3">
        <v>162</v>
      </c>
    </row>
    <row r="77" spans="2:12" ht="53.25" customHeight="1">
      <c r="B77" s="3"/>
      <c r="C77" s="80" t="s">
        <v>74</v>
      </c>
      <c r="D77" s="81"/>
      <c r="E77" s="81"/>
      <c r="F77" s="82"/>
      <c r="G77" s="3" t="s">
        <v>68</v>
      </c>
      <c r="H77" s="83" t="s">
        <v>65</v>
      </c>
      <c r="I77" s="84"/>
      <c r="J77" s="38">
        <v>0</v>
      </c>
      <c r="K77" s="39">
        <v>1</v>
      </c>
      <c r="L77" s="39">
        <f>J77+K77</f>
        <v>1</v>
      </c>
    </row>
    <row r="78" spans="2:12" ht="90" customHeight="1">
      <c r="B78" s="77" t="str">
        <f>'1010'!B89:F89</f>
        <v>Заступник директора департаменту освіти і науки </v>
      </c>
      <c r="C78" s="77"/>
      <c r="D78" s="77"/>
      <c r="E78" s="77"/>
      <c r="F78" s="77"/>
      <c r="G78" s="32"/>
      <c r="H78" s="32"/>
      <c r="I78" s="33"/>
      <c r="J78" s="33"/>
      <c r="K78" s="32"/>
      <c r="L78" s="34" t="str">
        <f>'1010'!L89</f>
        <v>Т.Л. Басова</v>
      </c>
    </row>
    <row r="79" spans="2:12" ht="16.5" customHeight="1">
      <c r="B79" s="12"/>
      <c r="C79" s="12"/>
      <c r="D79" s="12"/>
      <c r="E79" s="12"/>
      <c r="F79" s="12"/>
      <c r="G79" s="2"/>
      <c r="H79" s="2"/>
      <c r="I79" s="116" t="s">
        <v>54</v>
      </c>
      <c r="J79" s="116"/>
      <c r="K79" s="2"/>
      <c r="L79" s="35" t="s">
        <v>251</v>
      </c>
    </row>
    <row r="80" spans="2:12" ht="61.5" customHeight="1">
      <c r="B80" s="90" t="s">
        <v>37</v>
      </c>
      <c r="C80" s="90"/>
      <c r="D80" s="90"/>
      <c r="E80" s="90"/>
      <c r="F80" s="90"/>
      <c r="G80" s="2"/>
      <c r="H80" s="2"/>
      <c r="I80" s="2"/>
      <c r="J80" s="2"/>
      <c r="K80" s="2"/>
      <c r="L80" s="36"/>
    </row>
    <row r="81" spans="2:12" ht="24" customHeight="1">
      <c r="B81" s="90" t="s">
        <v>312</v>
      </c>
      <c r="C81" s="90"/>
      <c r="D81" s="90"/>
      <c r="E81" s="90"/>
      <c r="F81" s="90"/>
      <c r="G81" s="90"/>
      <c r="H81" s="2"/>
      <c r="I81" s="2"/>
      <c r="J81" s="2"/>
      <c r="K81" s="2"/>
      <c r="L81" s="36"/>
    </row>
    <row r="82" spans="2:12" ht="38.25" customHeight="1">
      <c r="B82" s="77" t="s">
        <v>14</v>
      </c>
      <c r="C82" s="77"/>
      <c r="D82" s="77"/>
      <c r="E82" s="77"/>
      <c r="F82" s="77"/>
      <c r="G82" s="77"/>
      <c r="H82" s="32"/>
      <c r="I82" s="33"/>
      <c r="J82" s="33"/>
      <c r="K82" s="32"/>
      <c r="L82" s="34" t="s">
        <v>13</v>
      </c>
    </row>
    <row r="83" spans="7:12" ht="13.5" customHeight="1">
      <c r="G83" s="2"/>
      <c r="H83" s="2"/>
      <c r="I83" s="116" t="s">
        <v>54</v>
      </c>
      <c r="J83" s="116"/>
      <c r="K83" s="2"/>
      <c r="L83" s="35" t="s">
        <v>251</v>
      </c>
    </row>
    <row r="84" spans="2:5" ht="25.5" customHeight="1">
      <c r="B84" s="118">
        <f>'1010'!B95:E95</f>
        <v>43579</v>
      </c>
      <c r="C84" s="119"/>
      <c r="D84" s="119"/>
      <c r="E84" s="119"/>
    </row>
    <row r="85" spans="2:5" ht="13.5" customHeight="1">
      <c r="B85" s="113" t="s">
        <v>252</v>
      </c>
      <c r="C85" s="113"/>
      <c r="D85" s="113"/>
      <c r="E85" s="113"/>
    </row>
    <row r="86" ht="17.25">
      <c r="B86" s="63" t="s">
        <v>253</v>
      </c>
    </row>
  </sheetData>
  <sheetProtection/>
  <mergeCells count="109">
    <mergeCell ref="C61:F61"/>
    <mergeCell ref="B28:L28"/>
    <mergeCell ref="B82:G82"/>
    <mergeCell ref="B81:G81"/>
    <mergeCell ref="C59:F59"/>
    <mergeCell ref="H59:I59"/>
    <mergeCell ref="B49:I49"/>
    <mergeCell ref="H75:I75"/>
    <mergeCell ref="H71:I71"/>
    <mergeCell ref="H70:I70"/>
    <mergeCell ref="C65:L65"/>
    <mergeCell ref="C70:F70"/>
    <mergeCell ref="C60:F60"/>
    <mergeCell ref="H66:I66"/>
    <mergeCell ref="C62:F62"/>
    <mergeCell ref="C69:L69"/>
    <mergeCell ref="C63:F63"/>
    <mergeCell ref="C66:F66"/>
    <mergeCell ref="C64:F64"/>
    <mergeCell ref="H64:I64"/>
    <mergeCell ref="B23:L23"/>
    <mergeCell ref="D32:L32"/>
    <mergeCell ref="D42:H42"/>
    <mergeCell ref="B50:I50"/>
    <mergeCell ref="H61:I61"/>
    <mergeCell ref="B85:E85"/>
    <mergeCell ref="B84:E84"/>
    <mergeCell ref="D43:H43"/>
    <mergeCell ref="B42:C42"/>
    <mergeCell ref="C71:F71"/>
    <mergeCell ref="B43:C43"/>
    <mergeCell ref="B21:L21"/>
    <mergeCell ref="B29:L29"/>
    <mergeCell ref="B24:L24"/>
    <mergeCell ref="B31:C31"/>
    <mergeCell ref="M33:AA33"/>
    <mergeCell ref="E39:L39"/>
    <mergeCell ref="D37:L37"/>
    <mergeCell ref="D38:L38"/>
    <mergeCell ref="B33:L33"/>
    <mergeCell ref="D15:L15"/>
    <mergeCell ref="B26:L26"/>
    <mergeCell ref="B37:C37"/>
    <mergeCell ref="B38:C38"/>
    <mergeCell ref="E17:L17"/>
    <mergeCell ref="B34:L34"/>
    <mergeCell ref="B25:L25"/>
    <mergeCell ref="D31:L31"/>
    <mergeCell ref="B32:C32"/>
    <mergeCell ref="B22:L22"/>
    <mergeCell ref="B44:C44"/>
    <mergeCell ref="D44:H44"/>
    <mergeCell ref="B53:I53"/>
    <mergeCell ref="B54:L54"/>
    <mergeCell ref="B45:C45"/>
    <mergeCell ref="C57:F57"/>
    <mergeCell ref="B46:H46"/>
    <mergeCell ref="B52:I52"/>
    <mergeCell ref="D45:H45"/>
    <mergeCell ref="B40:L40"/>
    <mergeCell ref="H56:I56"/>
    <mergeCell ref="B51:I51"/>
    <mergeCell ref="H77:I77"/>
    <mergeCell ref="H73:I73"/>
    <mergeCell ref="C72:F72"/>
    <mergeCell ref="C73:F73"/>
    <mergeCell ref="H60:I60"/>
    <mergeCell ref="C76:F76"/>
    <mergeCell ref="H62:I62"/>
    <mergeCell ref="E18:L18"/>
    <mergeCell ref="K19:L19"/>
    <mergeCell ref="H63:I63"/>
    <mergeCell ref="C67:F67"/>
    <mergeCell ref="H67:I67"/>
    <mergeCell ref="B47:L47"/>
    <mergeCell ref="H57:I57"/>
    <mergeCell ref="C58:L58"/>
    <mergeCell ref="C56:F56"/>
    <mergeCell ref="B39:D39"/>
    <mergeCell ref="C77:F77"/>
    <mergeCell ref="A10:L10"/>
    <mergeCell ref="B19:F19"/>
    <mergeCell ref="H19:I19"/>
    <mergeCell ref="A11:L11"/>
    <mergeCell ref="D16:L16"/>
    <mergeCell ref="B20:D20"/>
    <mergeCell ref="D13:L13"/>
    <mergeCell ref="H68:I68"/>
    <mergeCell ref="D14:L14"/>
    <mergeCell ref="J6:L6"/>
    <mergeCell ref="J7:L7"/>
    <mergeCell ref="I83:J83"/>
    <mergeCell ref="B78:F78"/>
    <mergeCell ref="B80:F80"/>
    <mergeCell ref="I79:J79"/>
    <mergeCell ref="H72:I72"/>
    <mergeCell ref="C68:F68"/>
    <mergeCell ref="C75:F75"/>
    <mergeCell ref="H76:I76"/>
    <mergeCell ref="C74:F74"/>
    <mergeCell ref="H74:I74"/>
    <mergeCell ref="J1:L1"/>
    <mergeCell ref="J2:L2"/>
    <mergeCell ref="J3:L3"/>
    <mergeCell ref="J4:L4"/>
    <mergeCell ref="B35:L35"/>
    <mergeCell ref="B27:L27"/>
    <mergeCell ref="J8:L8"/>
    <mergeCell ref="J5:L5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A122"/>
  <sheetViews>
    <sheetView view="pageBreakPreview" zoomScale="70" zoomScaleNormal="60" zoomScaleSheetLayoutView="70" zoomScalePageLayoutView="0" workbookViewId="0" topLeftCell="A107">
      <selection activeCell="L115" sqref="L115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57421875" style="11" customWidth="1"/>
    <col min="6" max="6" width="19.28125" style="11" customWidth="1"/>
    <col min="7" max="7" width="17.421875" style="11" customWidth="1"/>
    <col min="8" max="8" width="34.57421875" style="11" customWidth="1"/>
    <col min="9" max="9" width="27.00390625" style="11" customWidth="1"/>
    <col min="10" max="10" width="23.28125" style="11" customWidth="1"/>
    <col min="11" max="11" width="24.421875" style="11" customWidth="1"/>
    <col min="12" max="12" width="24.2812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97" t="s">
        <v>15</v>
      </c>
      <c r="K1" s="97"/>
      <c r="L1" s="97"/>
    </row>
    <row r="2" spans="9:12" ht="16.5" customHeight="1">
      <c r="I2" s="7"/>
      <c r="J2" s="97" t="s">
        <v>244</v>
      </c>
      <c r="K2" s="97"/>
      <c r="L2" s="97"/>
    </row>
    <row r="3" spans="6:12" ht="13.5" customHeight="1">
      <c r="F3" s="12"/>
      <c r="G3" s="12"/>
      <c r="H3" s="12"/>
      <c r="I3" s="7"/>
      <c r="J3" s="97" t="s">
        <v>245</v>
      </c>
      <c r="K3" s="97"/>
      <c r="L3" s="97"/>
    </row>
    <row r="4" spans="9:12" ht="20.25" customHeight="1">
      <c r="I4" s="8"/>
      <c r="J4" s="98" t="s">
        <v>15</v>
      </c>
      <c r="K4" s="98"/>
      <c r="L4" s="98"/>
    </row>
    <row r="5" spans="6:12" ht="20.25" customHeight="1">
      <c r="F5" s="1"/>
      <c r="G5" s="1"/>
      <c r="H5" s="1"/>
      <c r="I5" s="7"/>
      <c r="J5" s="98" t="s">
        <v>246</v>
      </c>
      <c r="K5" s="98"/>
      <c r="L5" s="98"/>
    </row>
    <row r="6" spans="6:12" ht="15" customHeight="1">
      <c r="F6" s="1"/>
      <c r="G6" s="1"/>
      <c r="H6" s="1"/>
      <c r="I6" s="7"/>
      <c r="J6" s="99" t="s">
        <v>41</v>
      </c>
      <c r="K6" s="99"/>
      <c r="L6" s="99"/>
    </row>
    <row r="7" spans="6:12" ht="15" customHeight="1">
      <c r="F7" s="1"/>
      <c r="G7" s="1"/>
      <c r="H7" s="1"/>
      <c r="I7" s="9"/>
      <c r="J7" s="100" t="s">
        <v>42</v>
      </c>
      <c r="K7" s="100"/>
      <c r="L7" s="100"/>
    </row>
    <row r="8" spans="6:12" ht="23.25" customHeight="1">
      <c r="F8" s="1"/>
      <c r="G8" s="1"/>
      <c r="H8" s="1"/>
      <c r="I8" s="8"/>
      <c r="J8" s="98" t="s">
        <v>257</v>
      </c>
      <c r="K8" s="98"/>
      <c r="L8" s="98"/>
    </row>
    <row r="9" ht="15" customHeight="1"/>
    <row r="10" spans="1:12" ht="21.75" customHeight="1">
      <c r="A10" s="88" t="s">
        <v>16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21" customHeight="1">
      <c r="A11" s="88" t="s">
        <v>43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ht="9" customHeight="1"/>
    <row r="13" spans="1:12" ht="23.25" customHeight="1">
      <c r="A13" s="13" t="s">
        <v>17</v>
      </c>
      <c r="B13" s="14" t="s">
        <v>10</v>
      </c>
      <c r="C13" s="15"/>
      <c r="D13" s="89" t="s">
        <v>40</v>
      </c>
      <c r="E13" s="89"/>
      <c r="F13" s="89"/>
      <c r="G13" s="89"/>
      <c r="H13" s="89"/>
      <c r="I13" s="89"/>
      <c r="J13" s="89"/>
      <c r="K13" s="89"/>
      <c r="L13" s="89"/>
    </row>
    <row r="14" spans="1:12" ht="9.75" customHeight="1">
      <c r="A14" s="13"/>
      <c r="B14" s="58" t="s">
        <v>139</v>
      </c>
      <c r="D14" s="93" t="s">
        <v>20</v>
      </c>
      <c r="E14" s="93"/>
      <c r="F14" s="93"/>
      <c r="G14" s="93"/>
      <c r="H14" s="93"/>
      <c r="I14" s="93"/>
      <c r="J14" s="93"/>
      <c r="K14" s="93"/>
      <c r="L14" s="93"/>
    </row>
    <row r="15" spans="1:12" ht="21.75" customHeight="1">
      <c r="A15" s="13" t="s">
        <v>18</v>
      </c>
      <c r="B15" s="14" t="s">
        <v>7</v>
      </c>
      <c r="C15" s="15"/>
      <c r="D15" s="89" t="s">
        <v>40</v>
      </c>
      <c r="E15" s="89"/>
      <c r="F15" s="89"/>
      <c r="G15" s="89"/>
      <c r="H15" s="89"/>
      <c r="I15" s="89"/>
      <c r="J15" s="89"/>
      <c r="K15" s="89"/>
      <c r="L15" s="89"/>
    </row>
    <row r="16" spans="1:12" ht="10.5" customHeight="1">
      <c r="A16" s="13"/>
      <c r="B16" s="58" t="s">
        <v>139</v>
      </c>
      <c r="D16" s="93" t="s">
        <v>21</v>
      </c>
      <c r="E16" s="93"/>
      <c r="F16" s="93"/>
      <c r="G16" s="93"/>
      <c r="H16" s="93"/>
      <c r="I16" s="93"/>
      <c r="J16" s="93"/>
      <c r="K16" s="93"/>
      <c r="L16" s="93"/>
    </row>
    <row r="17" spans="1:12" ht="19.5" customHeight="1">
      <c r="A17" s="13" t="s">
        <v>19</v>
      </c>
      <c r="B17" s="14" t="s">
        <v>100</v>
      </c>
      <c r="C17" s="15"/>
      <c r="D17" s="14" t="s">
        <v>101</v>
      </c>
      <c r="E17" s="89" t="s">
        <v>99</v>
      </c>
      <c r="F17" s="89"/>
      <c r="G17" s="89"/>
      <c r="H17" s="89"/>
      <c r="I17" s="89"/>
      <c r="J17" s="89"/>
      <c r="K17" s="89"/>
      <c r="L17" s="89"/>
    </row>
    <row r="18" spans="1:12" ht="10.5" customHeight="1">
      <c r="A18" s="13"/>
      <c r="B18" s="58" t="s">
        <v>139</v>
      </c>
      <c r="D18" s="16" t="s">
        <v>22</v>
      </c>
      <c r="E18" s="109" t="s">
        <v>23</v>
      </c>
      <c r="F18" s="109"/>
      <c r="G18" s="109"/>
      <c r="H18" s="109"/>
      <c r="I18" s="109"/>
      <c r="J18" s="109"/>
      <c r="K18" s="109"/>
      <c r="L18" s="109"/>
    </row>
    <row r="19" spans="1:12" ht="24" customHeight="1">
      <c r="A19" s="13" t="s">
        <v>24</v>
      </c>
      <c r="B19" s="90" t="s">
        <v>141</v>
      </c>
      <c r="C19" s="90"/>
      <c r="D19" s="90"/>
      <c r="E19" s="90"/>
      <c r="F19" s="90"/>
      <c r="G19" s="55">
        <f>J19+B20</f>
        <v>138332272</v>
      </c>
      <c r="H19" s="90" t="s">
        <v>142</v>
      </c>
      <c r="I19" s="90"/>
      <c r="J19" s="55">
        <f>132802136+398000+52000+99574+140000+207200+40000+100000+785484</f>
        <v>134624394</v>
      </c>
      <c r="K19" s="110" t="s">
        <v>143</v>
      </c>
      <c r="L19" s="110"/>
    </row>
    <row r="20" spans="2:13" ht="15.75" customHeight="1">
      <c r="B20" s="103">
        <f>1775221+872000+454900+32531+10000+250426+102800+100000+110000</f>
        <v>3707878</v>
      </c>
      <c r="C20" s="103"/>
      <c r="D20" s="103"/>
      <c r="E20" s="15" t="s">
        <v>140</v>
      </c>
      <c r="I20" s="17"/>
      <c r="J20" s="17"/>
      <c r="K20" s="18"/>
      <c r="L20" s="19"/>
      <c r="M20" s="20"/>
    </row>
    <row r="21" spans="1:12" ht="26.25" customHeight="1">
      <c r="A21" s="15" t="s">
        <v>25</v>
      </c>
      <c r="B21" s="90" t="s">
        <v>26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18" customHeight="1">
      <c r="A22" s="15"/>
      <c r="B22" s="106" t="s">
        <v>5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2" ht="17.25" customHeight="1">
      <c r="A23" s="15"/>
      <c r="B23" s="106" t="s">
        <v>4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ht="55.5" customHeight="1">
      <c r="A24" s="15"/>
      <c r="B24" s="106" t="s">
        <v>299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ht="34.5" customHeight="1">
      <c r="A25" s="15"/>
      <c r="B25" s="106" t="s">
        <v>145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2" ht="19.5" customHeight="1">
      <c r="A26" s="15"/>
      <c r="B26" s="106" t="s">
        <v>153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13" ht="40.5" customHeight="1">
      <c r="A27" s="15"/>
      <c r="B27" s="106" t="s">
        <v>219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21"/>
    </row>
    <row r="28" spans="1:12" ht="25.5" customHeight="1">
      <c r="A28" s="15" t="s">
        <v>27</v>
      </c>
      <c r="B28" s="90" t="s">
        <v>247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13" ht="7.5" customHeight="1">
      <c r="A29" s="15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21"/>
    </row>
    <row r="30" spans="1:13" ht="23.25" customHeight="1">
      <c r="A30" s="15"/>
      <c r="B30" s="108" t="s">
        <v>30</v>
      </c>
      <c r="C30" s="108"/>
      <c r="D30" s="108" t="s">
        <v>248</v>
      </c>
      <c r="E30" s="108"/>
      <c r="F30" s="108"/>
      <c r="G30" s="108"/>
      <c r="H30" s="108"/>
      <c r="I30" s="108"/>
      <c r="J30" s="108"/>
      <c r="K30" s="108"/>
      <c r="L30" s="108"/>
      <c r="M30" s="21"/>
    </row>
    <row r="31" spans="1:13" ht="21" customHeight="1">
      <c r="A31" s="15"/>
      <c r="B31" s="102">
        <v>1</v>
      </c>
      <c r="C31" s="102"/>
      <c r="D31" s="80" t="s">
        <v>272</v>
      </c>
      <c r="E31" s="81"/>
      <c r="F31" s="81"/>
      <c r="G31" s="81"/>
      <c r="H31" s="81"/>
      <c r="I31" s="81"/>
      <c r="J31" s="81"/>
      <c r="K31" s="81"/>
      <c r="L31" s="82"/>
      <c r="M31" s="72"/>
    </row>
    <row r="32" spans="1:13" ht="21.75" customHeight="1">
      <c r="A32" s="15"/>
      <c r="B32" s="102">
        <v>2</v>
      </c>
      <c r="C32" s="102"/>
      <c r="D32" s="80" t="s">
        <v>289</v>
      </c>
      <c r="E32" s="81"/>
      <c r="F32" s="81"/>
      <c r="G32" s="81"/>
      <c r="H32" s="81"/>
      <c r="I32" s="81"/>
      <c r="J32" s="81"/>
      <c r="K32" s="81"/>
      <c r="L32" s="82"/>
      <c r="M32" s="72"/>
    </row>
    <row r="33" spans="1:13" ht="21.75" customHeight="1">
      <c r="A33" s="15"/>
      <c r="B33" s="102">
        <v>3</v>
      </c>
      <c r="C33" s="102"/>
      <c r="D33" s="80" t="s">
        <v>285</v>
      </c>
      <c r="E33" s="81"/>
      <c r="F33" s="81"/>
      <c r="G33" s="81"/>
      <c r="H33" s="81"/>
      <c r="I33" s="81"/>
      <c r="J33" s="81"/>
      <c r="K33" s="81"/>
      <c r="L33" s="82"/>
      <c r="M33" s="72"/>
    </row>
    <row r="34" spans="1:13" ht="23.25" customHeight="1" hidden="1">
      <c r="A34" s="15"/>
      <c r="B34" s="102">
        <v>4</v>
      </c>
      <c r="C34" s="102"/>
      <c r="D34" s="80" t="s">
        <v>290</v>
      </c>
      <c r="E34" s="81"/>
      <c r="F34" s="81"/>
      <c r="G34" s="81"/>
      <c r="H34" s="81"/>
      <c r="I34" s="81"/>
      <c r="J34" s="81"/>
      <c r="K34" s="81"/>
      <c r="L34" s="82"/>
      <c r="M34" s="72"/>
    </row>
    <row r="35" spans="1:13" ht="19.5" customHeight="1">
      <c r="A35" s="15"/>
      <c r="B35" s="102">
        <v>4</v>
      </c>
      <c r="C35" s="102"/>
      <c r="D35" s="80" t="s">
        <v>273</v>
      </c>
      <c r="E35" s="81"/>
      <c r="F35" s="81"/>
      <c r="G35" s="81"/>
      <c r="H35" s="81"/>
      <c r="I35" s="81"/>
      <c r="J35" s="81"/>
      <c r="K35" s="81"/>
      <c r="L35" s="82"/>
      <c r="M35" s="72"/>
    </row>
    <row r="36" spans="1:13" ht="21" customHeight="1">
      <c r="A36" s="15"/>
      <c r="B36" s="102">
        <v>5</v>
      </c>
      <c r="C36" s="102"/>
      <c r="D36" s="80" t="s">
        <v>274</v>
      </c>
      <c r="E36" s="81"/>
      <c r="F36" s="81"/>
      <c r="G36" s="81"/>
      <c r="H36" s="81"/>
      <c r="I36" s="81"/>
      <c r="J36" s="81"/>
      <c r="K36" s="81"/>
      <c r="L36" s="82"/>
      <c r="M36" s="72"/>
    </row>
    <row r="37" spans="1:13" ht="23.25" customHeight="1">
      <c r="A37" s="15"/>
      <c r="B37" s="102">
        <v>6</v>
      </c>
      <c r="C37" s="102"/>
      <c r="D37" s="80" t="s">
        <v>275</v>
      </c>
      <c r="E37" s="81"/>
      <c r="F37" s="81"/>
      <c r="G37" s="81"/>
      <c r="H37" s="81"/>
      <c r="I37" s="81"/>
      <c r="J37" s="81"/>
      <c r="K37" s="81"/>
      <c r="L37" s="82"/>
      <c r="M37" s="72"/>
    </row>
    <row r="38" spans="1:27" ht="23.25" customHeight="1">
      <c r="A38" s="15" t="s">
        <v>29</v>
      </c>
      <c r="B38" s="90" t="s">
        <v>28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</row>
    <row r="39" spans="2:12" ht="22.5" customHeight="1">
      <c r="B39" s="111" t="s">
        <v>102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2" ht="26.25" customHeight="1">
      <c r="A40" s="15" t="s">
        <v>31</v>
      </c>
      <c r="B40" s="90" t="s">
        <v>46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ht="8.25" customHeight="1"/>
    <row r="42" spans="2:12" ht="23.25" customHeight="1">
      <c r="B42" s="108" t="s">
        <v>30</v>
      </c>
      <c r="C42" s="108"/>
      <c r="D42" s="108" t="s">
        <v>44</v>
      </c>
      <c r="E42" s="108"/>
      <c r="F42" s="108"/>
      <c r="G42" s="108"/>
      <c r="H42" s="108"/>
      <c r="I42" s="108"/>
      <c r="J42" s="108"/>
      <c r="K42" s="108"/>
      <c r="L42" s="108"/>
    </row>
    <row r="43" spans="2:12" ht="23.25" customHeight="1">
      <c r="B43" s="102">
        <v>1</v>
      </c>
      <c r="C43" s="102"/>
      <c r="D43" s="112" t="s">
        <v>105</v>
      </c>
      <c r="E43" s="112"/>
      <c r="F43" s="112"/>
      <c r="G43" s="112"/>
      <c r="H43" s="112"/>
      <c r="I43" s="112"/>
      <c r="J43" s="112"/>
      <c r="K43" s="112"/>
      <c r="L43" s="112"/>
    </row>
    <row r="44" spans="2:12" ht="23.25" customHeight="1">
      <c r="B44" s="102">
        <v>2</v>
      </c>
      <c r="C44" s="102"/>
      <c r="D44" s="112" t="s">
        <v>103</v>
      </c>
      <c r="E44" s="112"/>
      <c r="F44" s="112"/>
      <c r="G44" s="112"/>
      <c r="H44" s="112"/>
      <c r="I44" s="112"/>
      <c r="J44" s="112"/>
      <c r="K44" s="112"/>
      <c r="L44" s="112"/>
    </row>
    <row r="45" spans="2:12" ht="23.25" customHeight="1">
      <c r="B45" s="102">
        <v>3</v>
      </c>
      <c r="C45" s="102"/>
      <c r="D45" s="112" t="s">
        <v>104</v>
      </c>
      <c r="E45" s="112"/>
      <c r="F45" s="112"/>
      <c r="G45" s="112"/>
      <c r="H45" s="112"/>
      <c r="I45" s="112"/>
      <c r="J45" s="112"/>
      <c r="K45" s="112"/>
      <c r="L45" s="112"/>
    </row>
    <row r="46" spans="2:12" ht="18.75" customHeight="1" hidden="1">
      <c r="B46" s="102"/>
      <c r="C46" s="102"/>
      <c r="D46" s="102"/>
      <c r="E46" s="101"/>
      <c r="F46" s="101"/>
      <c r="G46" s="101"/>
      <c r="H46" s="101"/>
      <c r="I46" s="101"/>
      <c r="J46" s="101"/>
      <c r="K46" s="101"/>
      <c r="L46" s="101"/>
    </row>
    <row r="47" spans="1:12" ht="20.25" customHeight="1">
      <c r="A47" s="15" t="s">
        <v>34</v>
      </c>
      <c r="B47" s="90" t="s">
        <v>45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ht="14.25" customHeight="1">
      <c r="L48" s="74" t="s">
        <v>140</v>
      </c>
    </row>
    <row r="49" spans="1:12" ht="31.5" customHeight="1">
      <c r="A49" s="23"/>
      <c r="B49" s="108" t="s">
        <v>30</v>
      </c>
      <c r="C49" s="108"/>
      <c r="D49" s="91" t="s">
        <v>47</v>
      </c>
      <c r="E49" s="114"/>
      <c r="F49" s="114"/>
      <c r="G49" s="114"/>
      <c r="H49" s="92"/>
      <c r="I49" s="5" t="s">
        <v>32</v>
      </c>
      <c r="J49" s="5" t="s">
        <v>33</v>
      </c>
      <c r="K49" s="10" t="s">
        <v>48</v>
      </c>
      <c r="L49" s="5" t="s">
        <v>49</v>
      </c>
    </row>
    <row r="50" spans="2:12" ht="8.25" customHeight="1">
      <c r="B50" s="117">
        <v>1</v>
      </c>
      <c r="C50" s="117"/>
      <c r="D50" s="104">
        <v>2</v>
      </c>
      <c r="E50" s="115"/>
      <c r="F50" s="115"/>
      <c r="G50" s="115"/>
      <c r="H50" s="105"/>
      <c r="I50" s="25">
        <v>3</v>
      </c>
      <c r="J50" s="25">
        <v>4</v>
      </c>
      <c r="K50" s="25">
        <v>5</v>
      </c>
      <c r="L50" s="25">
        <v>6</v>
      </c>
    </row>
    <row r="51" spans="2:12" ht="18" customHeight="1">
      <c r="B51" s="102">
        <v>1</v>
      </c>
      <c r="C51" s="102"/>
      <c r="D51" s="80" t="s">
        <v>235</v>
      </c>
      <c r="E51" s="81"/>
      <c r="F51" s="81"/>
      <c r="G51" s="81"/>
      <c r="H51" s="82"/>
      <c r="I51" s="26">
        <f>(132802136+398000+52000+99574+140000+207200+40000+100000+785484)-I52</f>
        <v>102524670</v>
      </c>
      <c r="J51" s="26">
        <v>1629061</v>
      </c>
      <c r="K51" s="27">
        <v>0</v>
      </c>
      <c r="L51" s="26">
        <f>I51+J51</f>
        <v>104153731</v>
      </c>
    </row>
    <row r="52" spans="2:12" ht="18" customHeight="1">
      <c r="B52" s="102">
        <v>2</v>
      </c>
      <c r="C52" s="102"/>
      <c r="D52" s="80" t="s">
        <v>236</v>
      </c>
      <c r="E52" s="81"/>
      <c r="F52" s="81"/>
      <c r="G52" s="81"/>
      <c r="H52" s="82"/>
      <c r="I52" s="26">
        <f>30443368-2128+398000+140000+195000+40000+100000+785484</f>
        <v>32099724</v>
      </c>
      <c r="J52" s="26">
        <v>0</v>
      </c>
      <c r="K52" s="27">
        <f>J52</f>
        <v>0</v>
      </c>
      <c r="L52" s="26">
        <f>I52+J52</f>
        <v>32099724</v>
      </c>
    </row>
    <row r="53" spans="2:12" ht="18" customHeight="1">
      <c r="B53" s="102">
        <v>3</v>
      </c>
      <c r="C53" s="102"/>
      <c r="D53" s="80" t="s">
        <v>178</v>
      </c>
      <c r="E53" s="81"/>
      <c r="F53" s="81"/>
      <c r="G53" s="81"/>
      <c r="H53" s="82"/>
      <c r="I53" s="40">
        <v>0</v>
      </c>
      <c r="J53" s="40">
        <f>146160+857000+15000+454900+32531+10000+250426+100000+110000+102800</f>
        <v>2078817</v>
      </c>
      <c r="K53" s="41">
        <f>J53</f>
        <v>2078817</v>
      </c>
      <c r="L53" s="26">
        <f>I53+J53</f>
        <v>2078817</v>
      </c>
    </row>
    <row r="54" spans="2:12" ht="18" customHeight="1">
      <c r="B54" s="94" t="s">
        <v>2</v>
      </c>
      <c r="C54" s="95"/>
      <c r="D54" s="95"/>
      <c r="E54" s="95"/>
      <c r="F54" s="95"/>
      <c r="G54" s="95"/>
      <c r="H54" s="96"/>
      <c r="I54" s="28">
        <f>SUM(I51:I53)</f>
        <v>134624394</v>
      </c>
      <c r="J54" s="28">
        <f>SUM(J51:J53)</f>
        <v>3707878</v>
      </c>
      <c r="K54" s="28">
        <f>SUM(K51:K53)</f>
        <v>2078817</v>
      </c>
      <c r="L54" s="28">
        <f>I54+J54</f>
        <v>138332272</v>
      </c>
    </row>
    <row r="55" spans="1:12" ht="18.75" customHeight="1">
      <c r="A55" s="15" t="s">
        <v>35</v>
      </c>
      <c r="B55" s="90" t="s">
        <v>147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ht="13.5" customHeight="1">
      <c r="L56" s="74" t="s">
        <v>140</v>
      </c>
    </row>
    <row r="57" spans="2:12" ht="20.25" customHeight="1">
      <c r="B57" s="91" t="s">
        <v>51</v>
      </c>
      <c r="C57" s="114"/>
      <c r="D57" s="114"/>
      <c r="E57" s="114"/>
      <c r="F57" s="114"/>
      <c r="G57" s="114"/>
      <c r="H57" s="114"/>
      <c r="I57" s="92"/>
      <c r="J57" s="5" t="s">
        <v>32</v>
      </c>
      <c r="K57" s="5" t="s">
        <v>33</v>
      </c>
      <c r="L57" s="5" t="s">
        <v>49</v>
      </c>
    </row>
    <row r="58" spans="2:12" ht="7.5" customHeight="1">
      <c r="B58" s="104">
        <v>1</v>
      </c>
      <c r="C58" s="115"/>
      <c r="D58" s="115"/>
      <c r="E58" s="115"/>
      <c r="F58" s="115"/>
      <c r="G58" s="115"/>
      <c r="H58" s="115"/>
      <c r="I58" s="105"/>
      <c r="J58" s="25">
        <v>2</v>
      </c>
      <c r="K58" s="25">
        <v>3</v>
      </c>
      <c r="L58" s="25">
        <v>4</v>
      </c>
    </row>
    <row r="59" spans="2:12" ht="18" customHeight="1">
      <c r="B59" s="80" t="s">
        <v>56</v>
      </c>
      <c r="C59" s="81"/>
      <c r="D59" s="81"/>
      <c r="E59" s="81"/>
      <c r="F59" s="81"/>
      <c r="G59" s="81"/>
      <c r="H59" s="81"/>
      <c r="I59" s="82"/>
      <c r="J59" s="26">
        <f>30441240+138650+398000+140000+195000+40000+785484+100000</f>
        <v>32238374</v>
      </c>
      <c r="K59" s="26">
        <f>146160+857000+15000+454900+32531+10000+250426+102800+100000+110000</f>
        <v>2078817</v>
      </c>
      <c r="L59" s="28">
        <f>J59+K59</f>
        <v>34317191</v>
      </c>
    </row>
    <row r="60" spans="2:12" ht="19.5" customHeight="1">
      <c r="B60" s="112" t="s">
        <v>1</v>
      </c>
      <c r="C60" s="112"/>
      <c r="D60" s="112"/>
      <c r="E60" s="112"/>
      <c r="F60" s="112"/>
      <c r="G60" s="112"/>
      <c r="H60" s="112"/>
      <c r="I60" s="112"/>
      <c r="J60" s="48">
        <v>826821</v>
      </c>
      <c r="K60" s="48">
        <v>0</v>
      </c>
      <c r="L60" s="56">
        <f>J60+K60</f>
        <v>826821</v>
      </c>
    </row>
    <row r="61" spans="2:12" ht="18.75" customHeight="1">
      <c r="B61" s="94" t="s">
        <v>2</v>
      </c>
      <c r="C61" s="95"/>
      <c r="D61" s="95"/>
      <c r="E61" s="95"/>
      <c r="F61" s="95"/>
      <c r="G61" s="95"/>
      <c r="H61" s="95"/>
      <c r="I61" s="96"/>
      <c r="J61" s="56">
        <f>SUM(J59:J60)</f>
        <v>33065195</v>
      </c>
      <c r="K61" s="56">
        <f>SUM(K59:K60)</f>
        <v>2078817</v>
      </c>
      <c r="L61" s="56">
        <f>SUM(L59:L60)</f>
        <v>35144012</v>
      </c>
    </row>
    <row r="62" spans="1:12" ht="16.5" customHeight="1">
      <c r="A62" s="15" t="s">
        <v>249</v>
      </c>
      <c r="B62" s="90" t="s">
        <v>52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ht="13.5" customHeight="1">
      <c r="L63" s="74" t="s">
        <v>140</v>
      </c>
    </row>
    <row r="64" spans="2:12" ht="35.25" customHeight="1">
      <c r="B64" s="4" t="s">
        <v>30</v>
      </c>
      <c r="C64" s="91" t="s">
        <v>53</v>
      </c>
      <c r="D64" s="114"/>
      <c r="E64" s="114"/>
      <c r="F64" s="92"/>
      <c r="G64" s="4" t="s">
        <v>36</v>
      </c>
      <c r="H64" s="91" t="s">
        <v>50</v>
      </c>
      <c r="I64" s="92"/>
      <c r="J64" s="5" t="s">
        <v>32</v>
      </c>
      <c r="K64" s="5" t="s">
        <v>33</v>
      </c>
      <c r="L64" s="5" t="s">
        <v>49</v>
      </c>
    </row>
    <row r="65" spans="2:12" ht="8.25" customHeight="1">
      <c r="B65" s="24">
        <v>1</v>
      </c>
      <c r="C65" s="104">
        <v>2</v>
      </c>
      <c r="D65" s="115"/>
      <c r="E65" s="115"/>
      <c r="F65" s="105"/>
      <c r="G65" s="24">
        <v>3</v>
      </c>
      <c r="H65" s="104">
        <v>4</v>
      </c>
      <c r="I65" s="105"/>
      <c r="J65" s="24">
        <v>5</v>
      </c>
      <c r="K65" s="25">
        <v>6</v>
      </c>
      <c r="L65" s="25">
        <v>7</v>
      </c>
    </row>
    <row r="66" spans="2:12" ht="18" customHeight="1">
      <c r="B66" s="4">
        <v>1</v>
      </c>
      <c r="C66" s="85" t="s">
        <v>152</v>
      </c>
      <c r="D66" s="86"/>
      <c r="E66" s="86"/>
      <c r="F66" s="86"/>
      <c r="G66" s="86"/>
      <c r="H66" s="86"/>
      <c r="I66" s="86"/>
      <c r="J66" s="86"/>
      <c r="K66" s="86"/>
      <c r="L66" s="86"/>
    </row>
    <row r="67" spans="2:12" ht="31.5" customHeight="1">
      <c r="B67" s="4"/>
      <c r="C67" s="80" t="s">
        <v>259</v>
      </c>
      <c r="D67" s="81"/>
      <c r="E67" s="81"/>
      <c r="F67" s="82"/>
      <c r="G67" s="3" t="s">
        <v>0</v>
      </c>
      <c r="H67" s="83" t="s">
        <v>70</v>
      </c>
      <c r="I67" s="84"/>
      <c r="J67" s="48">
        <f>I51</f>
        <v>102524670</v>
      </c>
      <c r="K67" s="48">
        <f>J51</f>
        <v>1629061</v>
      </c>
      <c r="L67" s="48">
        <f>J67+K67</f>
        <v>104153731</v>
      </c>
    </row>
    <row r="68" spans="2:12" ht="45" customHeight="1">
      <c r="B68" s="4"/>
      <c r="C68" s="80" t="s">
        <v>261</v>
      </c>
      <c r="D68" s="81"/>
      <c r="E68" s="81"/>
      <c r="F68" s="82"/>
      <c r="G68" s="3" t="s">
        <v>39</v>
      </c>
      <c r="H68" s="78" t="s">
        <v>57</v>
      </c>
      <c r="I68" s="79"/>
      <c r="J68" s="3">
        <v>30</v>
      </c>
      <c r="K68" s="3">
        <v>0</v>
      </c>
      <c r="L68" s="3">
        <v>30</v>
      </c>
    </row>
    <row r="69" spans="2:12" ht="34.5" customHeight="1">
      <c r="B69" s="3"/>
      <c r="C69" s="80" t="s">
        <v>292</v>
      </c>
      <c r="D69" s="81"/>
      <c r="E69" s="81"/>
      <c r="F69" s="82"/>
      <c r="G69" s="3" t="s">
        <v>39</v>
      </c>
      <c r="H69" s="78" t="s">
        <v>110</v>
      </c>
      <c r="I69" s="79"/>
      <c r="J69" s="3">
        <f>751.23-J74</f>
        <v>707.53</v>
      </c>
      <c r="K69" s="6">
        <v>0</v>
      </c>
      <c r="L69" s="6">
        <f>J69</f>
        <v>707.53</v>
      </c>
    </row>
    <row r="70" spans="2:12" ht="33.75" customHeight="1">
      <c r="B70" s="3"/>
      <c r="C70" s="80" t="s">
        <v>293</v>
      </c>
      <c r="D70" s="81"/>
      <c r="E70" s="81"/>
      <c r="F70" s="82"/>
      <c r="G70" s="3" t="s">
        <v>39</v>
      </c>
      <c r="H70" s="78" t="s">
        <v>110</v>
      </c>
      <c r="I70" s="79"/>
      <c r="J70" s="3">
        <f>513.92-J75</f>
        <v>387.09999999999997</v>
      </c>
      <c r="K70" s="6">
        <v>0</v>
      </c>
      <c r="L70" s="6">
        <f>J70</f>
        <v>387.09999999999997</v>
      </c>
    </row>
    <row r="71" spans="2:12" ht="33" customHeight="1">
      <c r="B71" s="3"/>
      <c r="C71" s="80" t="s">
        <v>294</v>
      </c>
      <c r="D71" s="81"/>
      <c r="E71" s="81"/>
      <c r="F71" s="82"/>
      <c r="G71" s="3" t="s">
        <v>39</v>
      </c>
      <c r="H71" s="78" t="s">
        <v>110</v>
      </c>
      <c r="I71" s="79"/>
      <c r="J71" s="3">
        <f>J70+J69</f>
        <v>1094.6299999999999</v>
      </c>
      <c r="K71" s="3">
        <f>K70+K69</f>
        <v>0</v>
      </c>
      <c r="L71" s="3">
        <f>L70+L69</f>
        <v>1094.6299999999999</v>
      </c>
    </row>
    <row r="72" spans="2:12" ht="31.5" customHeight="1">
      <c r="B72" s="3"/>
      <c r="C72" s="80" t="s">
        <v>260</v>
      </c>
      <c r="D72" s="81"/>
      <c r="E72" s="81"/>
      <c r="F72" s="82"/>
      <c r="G72" s="3" t="s">
        <v>0</v>
      </c>
      <c r="H72" s="83" t="s">
        <v>70</v>
      </c>
      <c r="I72" s="84"/>
      <c r="J72" s="48">
        <f>I52</f>
        <v>32099724</v>
      </c>
      <c r="K72" s="26">
        <f>J52</f>
        <v>0</v>
      </c>
      <c r="L72" s="48">
        <f aca="true" t="shared" si="0" ref="L72:L79">J72+K72</f>
        <v>32099724</v>
      </c>
    </row>
    <row r="73" spans="2:12" ht="48.75" customHeight="1">
      <c r="B73" s="3"/>
      <c r="C73" s="80" t="s">
        <v>262</v>
      </c>
      <c r="D73" s="81"/>
      <c r="E73" s="81"/>
      <c r="F73" s="82"/>
      <c r="G73" s="3" t="s">
        <v>39</v>
      </c>
      <c r="H73" s="78" t="s">
        <v>57</v>
      </c>
      <c r="I73" s="79"/>
      <c r="J73" s="3">
        <v>3</v>
      </c>
      <c r="K73" s="6">
        <v>0</v>
      </c>
      <c r="L73" s="6">
        <f t="shared" si="0"/>
        <v>3</v>
      </c>
    </row>
    <row r="74" spans="2:12" ht="34.5" customHeight="1">
      <c r="B74" s="3"/>
      <c r="C74" s="80" t="s">
        <v>295</v>
      </c>
      <c r="D74" s="81"/>
      <c r="E74" s="81"/>
      <c r="F74" s="82"/>
      <c r="G74" s="3" t="s">
        <v>39</v>
      </c>
      <c r="H74" s="78" t="s">
        <v>110</v>
      </c>
      <c r="I74" s="79"/>
      <c r="J74" s="3">
        <v>43.7</v>
      </c>
      <c r="K74" s="6">
        <v>0</v>
      </c>
      <c r="L74" s="6">
        <f t="shared" si="0"/>
        <v>43.7</v>
      </c>
    </row>
    <row r="75" spans="2:12" ht="36" customHeight="1">
      <c r="B75" s="3"/>
      <c r="C75" s="80" t="s">
        <v>296</v>
      </c>
      <c r="D75" s="81"/>
      <c r="E75" s="81"/>
      <c r="F75" s="82"/>
      <c r="G75" s="3" t="s">
        <v>39</v>
      </c>
      <c r="H75" s="78" t="s">
        <v>110</v>
      </c>
      <c r="I75" s="79"/>
      <c r="J75" s="3">
        <v>126.82</v>
      </c>
      <c r="K75" s="6">
        <v>0</v>
      </c>
      <c r="L75" s="6">
        <f t="shared" si="0"/>
        <v>126.82</v>
      </c>
    </row>
    <row r="76" spans="2:12" ht="33.75" customHeight="1">
      <c r="B76" s="3"/>
      <c r="C76" s="80" t="s">
        <v>297</v>
      </c>
      <c r="D76" s="81"/>
      <c r="E76" s="81"/>
      <c r="F76" s="82"/>
      <c r="G76" s="3" t="s">
        <v>39</v>
      </c>
      <c r="H76" s="78" t="s">
        <v>110</v>
      </c>
      <c r="I76" s="79"/>
      <c r="J76" s="3">
        <f>J74+J75</f>
        <v>170.51999999999998</v>
      </c>
      <c r="K76" s="6">
        <v>0</v>
      </c>
      <c r="L76" s="6">
        <f t="shared" si="0"/>
        <v>170.51999999999998</v>
      </c>
    </row>
    <row r="77" spans="2:12" ht="36" customHeight="1">
      <c r="B77" s="3"/>
      <c r="C77" s="80" t="s">
        <v>281</v>
      </c>
      <c r="D77" s="81"/>
      <c r="E77" s="81"/>
      <c r="F77" s="82"/>
      <c r="G77" s="3" t="s">
        <v>0</v>
      </c>
      <c r="H77" s="78" t="s">
        <v>250</v>
      </c>
      <c r="I77" s="79"/>
      <c r="J77" s="48">
        <f>I53</f>
        <v>0</v>
      </c>
      <c r="K77" s="48">
        <f>J53</f>
        <v>2078817</v>
      </c>
      <c r="L77" s="26">
        <f t="shared" si="0"/>
        <v>2078817</v>
      </c>
    </row>
    <row r="78" spans="2:13" ht="32.25" customHeight="1">
      <c r="B78" s="3"/>
      <c r="C78" s="80" t="s">
        <v>263</v>
      </c>
      <c r="D78" s="81"/>
      <c r="E78" s="81"/>
      <c r="F78" s="82"/>
      <c r="G78" s="3" t="s">
        <v>0</v>
      </c>
      <c r="H78" s="83" t="s">
        <v>70</v>
      </c>
      <c r="I78" s="84"/>
      <c r="J78" s="3">
        <v>0</v>
      </c>
      <c r="K78" s="50">
        <f>146160+15000+857000+454900+10000+250426+102800+100000+110000</f>
        <v>2046286</v>
      </c>
      <c r="L78" s="26">
        <f t="shared" si="0"/>
        <v>2046286</v>
      </c>
      <c r="M78" s="71">
        <f>K78+K79</f>
        <v>2078817</v>
      </c>
    </row>
    <row r="79" spans="2:13" ht="20.25" customHeight="1">
      <c r="B79" s="3"/>
      <c r="C79" s="80" t="s">
        <v>264</v>
      </c>
      <c r="D79" s="81"/>
      <c r="E79" s="81"/>
      <c r="F79" s="82"/>
      <c r="G79" s="3" t="s">
        <v>0</v>
      </c>
      <c r="H79" s="83" t="s">
        <v>70</v>
      </c>
      <c r="I79" s="84"/>
      <c r="J79" s="3">
        <v>0</v>
      </c>
      <c r="K79" s="50">
        <f>32531</f>
        <v>32531</v>
      </c>
      <c r="L79" s="50">
        <f t="shared" si="0"/>
        <v>32531</v>
      </c>
      <c r="M79" s="51">
        <f>K77-M78</f>
        <v>0</v>
      </c>
    </row>
    <row r="80" spans="2:12" ht="20.25" customHeight="1">
      <c r="B80" s="4">
        <v>2</v>
      </c>
      <c r="C80" s="85" t="s">
        <v>149</v>
      </c>
      <c r="D80" s="86"/>
      <c r="E80" s="86"/>
      <c r="F80" s="86"/>
      <c r="G80" s="86"/>
      <c r="H80" s="86"/>
      <c r="I80" s="86"/>
      <c r="J80" s="86"/>
      <c r="K80" s="86"/>
      <c r="L80" s="86"/>
    </row>
    <row r="81" spans="2:12" ht="48.75" customHeight="1">
      <c r="B81" s="4"/>
      <c r="C81" s="80" t="s">
        <v>107</v>
      </c>
      <c r="D81" s="81"/>
      <c r="E81" s="81"/>
      <c r="F81" s="82"/>
      <c r="G81" s="3" t="s">
        <v>61</v>
      </c>
      <c r="H81" s="78" t="s">
        <v>57</v>
      </c>
      <c r="I81" s="79"/>
      <c r="J81" s="3">
        <f>J82+J83+J84+J85+J86+J87+J88+J89</f>
        <v>21768</v>
      </c>
      <c r="K81" s="3">
        <f>K82+K83+K84+K85+K86+K87+K88+K89</f>
        <v>0</v>
      </c>
      <c r="L81" s="3">
        <f>L82+L83+L84+L85+L86+L87+L88+L89</f>
        <v>21768</v>
      </c>
    </row>
    <row r="82" spans="2:12" ht="18" customHeight="1">
      <c r="B82" s="4"/>
      <c r="C82" s="80" t="s">
        <v>179</v>
      </c>
      <c r="D82" s="81"/>
      <c r="E82" s="81"/>
      <c r="F82" s="82"/>
      <c r="G82" s="3" t="s">
        <v>61</v>
      </c>
      <c r="H82" s="127" t="s">
        <v>108</v>
      </c>
      <c r="I82" s="127"/>
      <c r="J82" s="3">
        <v>4066</v>
      </c>
      <c r="K82" s="6">
        <v>0</v>
      </c>
      <c r="L82" s="6">
        <f>J82</f>
        <v>4066</v>
      </c>
    </row>
    <row r="83" spans="2:12" ht="18" customHeight="1">
      <c r="B83" s="4"/>
      <c r="C83" s="80" t="s">
        <v>180</v>
      </c>
      <c r="D83" s="81"/>
      <c r="E83" s="81"/>
      <c r="F83" s="82"/>
      <c r="G83" s="3" t="s">
        <v>61</v>
      </c>
      <c r="H83" s="127" t="s">
        <v>108</v>
      </c>
      <c r="I83" s="127"/>
      <c r="J83" s="3">
        <v>874</v>
      </c>
      <c r="K83" s="6">
        <v>0</v>
      </c>
      <c r="L83" s="6">
        <f aca="true" t="shared" si="1" ref="L83:L89">J83</f>
        <v>874</v>
      </c>
    </row>
    <row r="84" spans="2:12" ht="18" customHeight="1">
      <c r="B84" s="4"/>
      <c r="C84" s="80" t="s">
        <v>181</v>
      </c>
      <c r="D84" s="81"/>
      <c r="E84" s="81"/>
      <c r="F84" s="82"/>
      <c r="G84" s="3" t="s">
        <v>61</v>
      </c>
      <c r="H84" s="127" t="s">
        <v>108</v>
      </c>
      <c r="I84" s="127"/>
      <c r="J84" s="3">
        <v>2003</v>
      </c>
      <c r="K84" s="6">
        <v>0</v>
      </c>
      <c r="L84" s="6">
        <f t="shared" si="1"/>
        <v>2003</v>
      </c>
    </row>
    <row r="85" spans="2:12" ht="18" customHeight="1">
      <c r="B85" s="4"/>
      <c r="C85" s="80" t="s">
        <v>182</v>
      </c>
      <c r="D85" s="81"/>
      <c r="E85" s="81"/>
      <c r="F85" s="82"/>
      <c r="G85" s="3" t="s">
        <v>61</v>
      </c>
      <c r="H85" s="127" t="s">
        <v>108</v>
      </c>
      <c r="I85" s="127"/>
      <c r="J85" s="3">
        <v>1772</v>
      </c>
      <c r="K85" s="6">
        <v>0</v>
      </c>
      <c r="L85" s="6">
        <f t="shared" si="1"/>
        <v>1772</v>
      </c>
    </row>
    <row r="86" spans="2:12" ht="17.25" customHeight="1">
      <c r="B86" s="4"/>
      <c r="C86" s="80" t="s">
        <v>183</v>
      </c>
      <c r="D86" s="81"/>
      <c r="E86" s="81"/>
      <c r="F86" s="82"/>
      <c r="G86" s="3" t="s">
        <v>61</v>
      </c>
      <c r="H86" s="127" t="s">
        <v>108</v>
      </c>
      <c r="I86" s="127"/>
      <c r="J86" s="3">
        <v>9571</v>
      </c>
      <c r="K86" s="6">
        <v>0</v>
      </c>
      <c r="L86" s="6">
        <f t="shared" si="1"/>
        <v>9571</v>
      </c>
    </row>
    <row r="87" spans="2:12" ht="17.25" customHeight="1">
      <c r="B87" s="4"/>
      <c r="C87" s="80" t="s">
        <v>184</v>
      </c>
      <c r="D87" s="81"/>
      <c r="E87" s="81"/>
      <c r="F87" s="82"/>
      <c r="G87" s="3" t="s">
        <v>61</v>
      </c>
      <c r="H87" s="127" t="s">
        <v>108</v>
      </c>
      <c r="I87" s="127"/>
      <c r="J87" s="3">
        <v>94</v>
      </c>
      <c r="K87" s="6">
        <v>0</v>
      </c>
      <c r="L87" s="6">
        <f t="shared" si="1"/>
        <v>94</v>
      </c>
    </row>
    <row r="88" spans="2:12" ht="17.25" customHeight="1">
      <c r="B88" s="4"/>
      <c r="C88" s="80" t="s">
        <v>185</v>
      </c>
      <c r="D88" s="81"/>
      <c r="E88" s="81"/>
      <c r="F88" s="82"/>
      <c r="G88" s="3" t="s">
        <v>61</v>
      </c>
      <c r="H88" s="127" t="s">
        <v>108</v>
      </c>
      <c r="I88" s="127"/>
      <c r="J88" s="3">
        <v>20</v>
      </c>
      <c r="K88" s="6">
        <v>0</v>
      </c>
      <c r="L88" s="6">
        <f t="shared" si="1"/>
        <v>20</v>
      </c>
    </row>
    <row r="89" spans="2:12" ht="17.25" customHeight="1">
      <c r="B89" s="4"/>
      <c r="C89" s="80" t="s">
        <v>135</v>
      </c>
      <c r="D89" s="81"/>
      <c r="E89" s="81"/>
      <c r="F89" s="82"/>
      <c r="G89" s="3" t="s">
        <v>61</v>
      </c>
      <c r="H89" s="127" t="s">
        <v>108</v>
      </c>
      <c r="I89" s="127"/>
      <c r="J89" s="3">
        <v>3368</v>
      </c>
      <c r="K89" s="6">
        <v>0</v>
      </c>
      <c r="L89" s="6">
        <f t="shared" si="1"/>
        <v>3368</v>
      </c>
    </row>
    <row r="90" spans="2:12" ht="18" customHeight="1">
      <c r="B90" s="4"/>
      <c r="C90" s="80" t="s">
        <v>106</v>
      </c>
      <c r="D90" s="81"/>
      <c r="E90" s="81"/>
      <c r="F90" s="82"/>
      <c r="G90" s="3" t="s">
        <v>39</v>
      </c>
      <c r="H90" s="127" t="s">
        <v>108</v>
      </c>
      <c r="I90" s="127"/>
      <c r="J90" s="3">
        <f>J91+J92+J93+J94+J95+J96+J97+J98</f>
        <v>1539</v>
      </c>
      <c r="K90" s="3">
        <f>K91+K92+K93+K94+K95+K96+K97+K98</f>
        <v>0</v>
      </c>
      <c r="L90" s="3">
        <f>L91+L92+L93+L94+L95+L96+L97+L98</f>
        <v>1539</v>
      </c>
    </row>
    <row r="91" spans="2:12" ht="18" customHeight="1">
      <c r="B91" s="4"/>
      <c r="C91" s="80" t="s">
        <v>179</v>
      </c>
      <c r="D91" s="81"/>
      <c r="E91" s="81"/>
      <c r="F91" s="82"/>
      <c r="G91" s="3" t="s">
        <v>39</v>
      </c>
      <c r="H91" s="127" t="s">
        <v>108</v>
      </c>
      <c r="I91" s="127"/>
      <c r="J91" s="3">
        <v>311</v>
      </c>
      <c r="K91" s="6">
        <v>0</v>
      </c>
      <c r="L91" s="6">
        <f>J91</f>
        <v>311</v>
      </c>
    </row>
    <row r="92" spans="2:12" ht="18" customHeight="1">
      <c r="B92" s="4"/>
      <c r="C92" s="80" t="s">
        <v>180</v>
      </c>
      <c r="D92" s="81"/>
      <c r="E92" s="81"/>
      <c r="F92" s="82"/>
      <c r="G92" s="3" t="s">
        <v>39</v>
      </c>
      <c r="H92" s="127" t="s">
        <v>108</v>
      </c>
      <c r="I92" s="127"/>
      <c r="J92" s="3">
        <v>71</v>
      </c>
      <c r="K92" s="6">
        <v>0</v>
      </c>
      <c r="L92" s="6">
        <f aca="true" t="shared" si="2" ref="L92:L98">J92</f>
        <v>71</v>
      </c>
    </row>
    <row r="93" spans="2:12" ht="18" customHeight="1">
      <c r="B93" s="4"/>
      <c r="C93" s="80" t="s">
        <v>181</v>
      </c>
      <c r="D93" s="81"/>
      <c r="E93" s="81"/>
      <c r="F93" s="82"/>
      <c r="G93" s="3" t="s">
        <v>39</v>
      </c>
      <c r="H93" s="127" t="s">
        <v>108</v>
      </c>
      <c r="I93" s="127"/>
      <c r="J93" s="3">
        <v>127</v>
      </c>
      <c r="K93" s="6">
        <v>0</v>
      </c>
      <c r="L93" s="6">
        <f t="shared" si="2"/>
        <v>127</v>
      </c>
    </row>
    <row r="94" spans="2:12" ht="17.25" customHeight="1">
      <c r="B94" s="4"/>
      <c r="C94" s="80" t="s">
        <v>182</v>
      </c>
      <c r="D94" s="81"/>
      <c r="E94" s="81"/>
      <c r="F94" s="82"/>
      <c r="G94" s="3" t="s">
        <v>39</v>
      </c>
      <c r="H94" s="127" t="s">
        <v>108</v>
      </c>
      <c r="I94" s="127"/>
      <c r="J94" s="3">
        <v>110</v>
      </c>
      <c r="K94" s="6">
        <v>0</v>
      </c>
      <c r="L94" s="6">
        <f t="shared" si="2"/>
        <v>110</v>
      </c>
    </row>
    <row r="95" spans="2:12" ht="17.25" customHeight="1">
      <c r="B95" s="4"/>
      <c r="C95" s="80" t="s">
        <v>183</v>
      </c>
      <c r="D95" s="81"/>
      <c r="E95" s="81"/>
      <c r="F95" s="82"/>
      <c r="G95" s="3" t="s">
        <v>39</v>
      </c>
      <c r="H95" s="127" t="s">
        <v>108</v>
      </c>
      <c r="I95" s="127"/>
      <c r="J95" s="3">
        <v>668</v>
      </c>
      <c r="K95" s="6">
        <v>0</v>
      </c>
      <c r="L95" s="6">
        <f t="shared" si="2"/>
        <v>668</v>
      </c>
    </row>
    <row r="96" spans="2:12" ht="18" customHeight="1">
      <c r="B96" s="4"/>
      <c r="C96" s="80" t="s">
        <v>184</v>
      </c>
      <c r="D96" s="81"/>
      <c r="E96" s="81"/>
      <c r="F96" s="82"/>
      <c r="G96" s="3" t="s">
        <v>39</v>
      </c>
      <c r="H96" s="127" t="s">
        <v>108</v>
      </c>
      <c r="I96" s="127"/>
      <c r="J96" s="3">
        <v>8</v>
      </c>
      <c r="K96" s="6">
        <v>0</v>
      </c>
      <c r="L96" s="6">
        <f t="shared" si="2"/>
        <v>8</v>
      </c>
    </row>
    <row r="97" spans="2:12" ht="15.75" customHeight="1">
      <c r="B97" s="4"/>
      <c r="C97" s="80" t="s">
        <v>185</v>
      </c>
      <c r="D97" s="81"/>
      <c r="E97" s="81"/>
      <c r="F97" s="82"/>
      <c r="G97" s="3" t="s">
        <v>39</v>
      </c>
      <c r="H97" s="127" t="s">
        <v>108</v>
      </c>
      <c r="I97" s="127"/>
      <c r="J97" s="3">
        <v>1</v>
      </c>
      <c r="K97" s="6">
        <v>0</v>
      </c>
      <c r="L97" s="6">
        <f t="shared" si="2"/>
        <v>1</v>
      </c>
    </row>
    <row r="98" spans="2:12" ht="15.75" customHeight="1">
      <c r="B98" s="4"/>
      <c r="C98" s="80" t="s">
        <v>135</v>
      </c>
      <c r="D98" s="81"/>
      <c r="E98" s="81"/>
      <c r="F98" s="82"/>
      <c r="G98" s="3" t="s">
        <v>39</v>
      </c>
      <c r="H98" s="127" t="s">
        <v>108</v>
      </c>
      <c r="I98" s="127"/>
      <c r="J98" s="3">
        <v>243</v>
      </c>
      <c r="K98" s="6">
        <v>0</v>
      </c>
      <c r="L98" s="6">
        <f t="shared" si="2"/>
        <v>243</v>
      </c>
    </row>
    <row r="99" spans="2:12" ht="18" customHeight="1">
      <c r="B99" s="4"/>
      <c r="C99" s="80" t="s">
        <v>111</v>
      </c>
      <c r="D99" s="81"/>
      <c r="E99" s="81"/>
      <c r="F99" s="82"/>
      <c r="G99" s="3" t="s">
        <v>39</v>
      </c>
      <c r="H99" s="83" t="s">
        <v>70</v>
      </c>
      <c r="I99" s="84"/>
      <c r="J99" s="3">
        <f>2100+1000+1056</f>
        <v>4156</v>
      </c>
      <c r="K99" s="6">
        <v>0</v>
      </c>
      <c r="L99" s="6">
        <f>J99+K99</f>
        <v>4156</v>
      </c>
    </row>
    <row r="100" spans="2:12" ht="34.5" customHeight="1">
      <c r="B100" s="4"/>
      <c r="C100" s="80" t="s">
        <v>113</v>
      </c>
      <c r="D100" s="81"/>
      <c r="E100" s="81"/>
      <c r="F100" s="82"/>
      <c r="G100" s="3" t="s">
        <v>39</v>
      </c>
      <c r="H100" s="83" t="s">
        <v>70</v>
      </c>
      <c r="I100" s="84"/>
      <c r="J100" s="3">
        <v>0</v>
      </c>
      <c r="K100" s="42">
        <f>6+1+1+1+1+1+1+4+6+2+3+1+1+1+1+1+1+1+1+1+4+11+1+1+1+3+2+1+1+1+2+2</f>
        <v>66</v>
      </c>
      <c r="L100" s="6">
        <f>J100+K100</f>
        <v>66</v>
      </c>
    </row>
    <row r="101" spans="2:12" ht="15.75" customHeight="1">
      <c r="B101" s="4"/>
      <c r="C101" s="80" t="s">
        <v>114</v>
      </c>
      <c r="D101" s="81"/>
      <c r="E101" s="81"/>
      <c r="F101" s="82"/>
      <c r="G101" s="3" t="s">
        <v>39</v>
      </c>
      <c r="H101" s="83" t="s">
        <v>70</v>
      </c>
      <c r="I101" s="84"/>
      <c r="J101" s="3">
        <v>0</v>
      </c>
      <c r="K101" s="6">
        <v>1</v>
      </c>
      <c r="L101" s="6">
        <f>J101+K101</f>
        <v>1</v>
      </c>
    </row>
    <row r="102" spans="2:12" ht="18" customHeight="1">
      <c r="B102" s="4">
        <v>3</v>
      </c>
      <c r="C102" s="85" t="s">
        <v>150</v>
      </c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 ht="16.5" customHeight="1">
      <c r="B103" s="3"/>
      <c r="C103" s="80" t="s">
        <v>62</v>
      </c>
      <c r="D103" s="81"/>
      <c r="E103" s="81"/>
      <c r="F103" s="82"/>
      <c r="G103" s="3" t="s">
        <v>0</v>
      </c>
      <c r="H103" s="83" t="s">
        <v>65</v>
      </c>
      <c r="I103" s="84"/>
      <c r="J103" s="37">
        <f>J67/J81</f>
        <v>4709.880099228225</v>
      </c>
      <c r="K103" s="37">
        <f>K67/J81</f>
        <v>74.83742190371187</v>
      </c>
      <c r="L103" s="29">
        <f>J103+K103</f>
        <v>4784.717521131937</v>
      </c>
    </row>
    <row r="104" spans="2:12" ht="17.25" customHeight="1">
      <c r="B104" s="3"/>
      <c r="C104" s="80" t="s">
        <v>112</v>
      </c>
      <c r="D104" s="81"/>
      <c r="E104" s="81"/>
      <c r="F104" s="82"/>
      <c r="G104" s="3" t="s">
        <v>0</v>
      </c>
      <c r="H104" s="83" t="s">
        <v>70</v>
      </c>
      <c r="I104" s="84"/>
      <c r="J104" s="37">
        <f>J72/J99</f>
        <v>7723.706448508181</v>
      </c>
      <c r="K104" s="29">
        <v>0</v>
      </c>
      <c r="L104" s="29">
        <f>J104+K104</f>
        <v>7723.706448508181</v>
      </c>
    </row>
    <row r="105" spans="2:12" ht="31.5" customHeight="1">
      <c r="B105" s="3"/>
      <c r="C105" s="80" t="s">
        <v>115</v>
      </c>
      <c r="D105" s="81"/>
      <c r="E105" s="81"/>
      <c r="F105" s="82"/>
      <c r="G105" s="3" t="s">
        <v>0</v>
      </c>
      <c r="H105" s="83" t="s">
        <v>88</v>
      </c>
      <c r="I105" s="84"/>
      <c r="J105" s="42">
        <v>0</v>
      </c>
      <c r="K105" s="29">
        <f>K78/K100</f>
        <v>31004.333333333332</v>
      </c>
      <c r="L105" s="29">
        <f>J105+K105</f>
        <v>31004.333333333332</v>
      </c>
    </row>
    <row r="106" spans="2:12" ht="33" customHeight="1">
      <c r="B106" s="3"/>
      <c r="C106" s="80" t="s">
        <v>73</v>
      </c>
      <c r="D106" s="81"/>
      <c r="E106" s="81"/>
      <c r="F106" s="82"/>
      <c r="G106" s="3" t="s">
        <v>0</v>
      </c>
      <c r="H106" s="83" t="s">
        <v>88</v>
      </c>
      <c r="I106" s="84"/>
      <c r="J106" s="42">
        <v>0</v>
      </c>
      <c r="K106" s="29">
        <f>K79/K101</f>
        <v>32531</v>
      </c>
      <c r="L106" s="29">
        <f>J106+K106</f>
        <v>32531</v>
      </c>
    </row>
    <row r="107" spans="2:12" ht="19.5" customHeight="1">
      <c r="B107" s="4">
        <v>4</v>
      </c>
      <c r="C107" s="85" t="s">
        <v>151</v>
      </c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 ht="15.75" customHeight="1">
      <c r="B108" s="3"/>
      <c r="C108" s="80" t="s">
        <v>109</v>
      </c>
      <c r="D108" s="81"/>
      <c r="E108" s="81"/>
      <c r="F108" s="82"/>
      <c r="G108" s="3" t="s">
        <v>68</v>
      </c>
      <c r="H108" s="83" t="s">
        <v>65</v>
      </c>
      <c r="I108" s="84"/>
      <c r="J108" s="45">
        <f>J81/'1020'!J83</f>
        <v>0.33590519103759026</v>
      </c>
      <c r="K108" s="3">
        <v>0</v>
      </c>
      <c r="L108" s="45">
        <f>J108</f>
        <v>0.33590519103759026</v>
      </c>
    </row>
    <row r="109" spans="2:12" ht="17.25" customHeight="1">
      <c r="B109" s="3"/>
      <c r="C109" s="80" t="s">
        <v>136</v>
      </c>
      <c r="D109" s="81"/>
      <c r="E109" s="81"/>
      <c r="F109" s="82"/>
      <c r="G109" s="3" t="s">
        <v>68</v>
      </c>
      <c r="H109" s="83" t="s">
        <v>65</v>
      </c>
      <c r="I109" s="84"/>
      <c r="J109" s="45">
        <f>2680/J81</f>
        <v>0.1231165012862918</v>
      </c>
      <c r="K109" s="6">
        <v>0</v>
      </c>
      <c r="L109" s="45">
        <f>J109+K109</f>
        <v>0.1231165012862918</v>
      </c>
    </row>
    <row r="110" spans="2:12" ht="48.75" customHeight="1">
      <c r="B110" s="3"/>
      <c r="C110" s="80" t="s">
        <v>237</v>
      </c>
      <c r="D110" s="81"/>
      <c r="E110" s="81"/>
      <c r="F110" s="82"/>
      <c r="G110" s="3" t="s">
        <v>68</v>
      </c>
      <c r="H110" s="83" t="s">
        <v>65</v>
      </c>
      <c r="I110" s="84"/>
      <c r="J110" s="38">
        <v>1</v>
      </c>
      <c r="K110" s="39">
        <v>0</v>
      </c>
      <c r="L110" s="39">
        <f>J110+K110</f>
        <v>1</v>
      </c>
    </row>
    <row r="111" spans="2:12" ht="45.75" customHeight="1">
      <c r="B111" s="3"/>
      <c r="C111" s="80" t="s">
        <v>74</v>
      </c>
      <c r="D111" s="81"/>
      <c r="E111" s="81"/>
      <c r="F111" s="82"/>
      <c r="G111" s="3" t="s">
        <v>68</v>
      </c>
      <c r="H111" s="102" t="s">
        <v>88</v>
      </c>
      <c r="I111" s="102"/>
      <c r="J111" s="38">
        <v>0</v>
      </c>
      <c r="K111" s="38">
        <v>1</v>
      </c>
      <c r="L111" s="38">
        <f>K111+J111</f>
        <v>1</v>
      </c>
    </row>
    <row r="112" spans="2:12" ht="34.5" customHeight="1">
      <c r="B112" s="46"/>
      <c r="C112" s="80" t="s">
        <v>116</v>
      </c>
      <c r="D112" s="81"/>
      <c r="E112" s="81"/>
      <c r="F112" s="82"/>
      <c r="G112" s="3" t="s">
        <v>68</v>
      </c>
      <c r="H112" s="102" t="s">
        <v>88</v>
      </c>
      <c r="I112" s="102"/>
      <c r="J112" s="38">
        <v>0</v>
      </c>
      <c r="K112" s="38">
        <v>1</v>
      </c>
      <c r="L112" s="38">
        <f>J112+K112</f>
        <v>1</v>
      </c>
    </row>
    <row r="114" spans="2:12" ht="54.75" customHeight="1">
      <c r="B114" s="77" t="str">
        <f>'1010'!B89:F89</f>
        <v>Заступник директора департаменту освіти і науки </v>
      </c>
      <c r="C114" s="77"/>
      <c r="D114" s="77"/>
      <c r="E114" s="77"/>
      <c r="F114" s="77"/>
      <c r="G114" s="32"/>
      <c r="H114" s="32"/>
      <c r="I114" s="33"/>
      <c r="J114" s="33"/>
      <c r="K114" s="32"/>
      <c r="L114" s="34" t="str">
        <f>'1010'!L89</f>
        <v>Т.Л. Басова</v>
      </c>
    </row>
    <row r="115" spans="2:12" ht="30.75" customHeight="1">
      <c r="B115" s="12"/>
      <c r="C115" s="12"/>
      <c r="D115" s="12"/>
      <c r="E115" s="12"/>
      <c r="F115" s="12"/>
      <c r="G115" s="2"/>
      <c r="H115" s="2"/>
      <c r="I115" s="116" t="s">
        <v>54</v>
      </c>
      <c r="J115" s="116"/>
      <c r="K115" s="2"/>
      <c r="L115" s="35" t="s">
        <v>251</v>
      </c>
    </row>
    <row r="116" spans="2:12" ht="21.75" customHeight="1">
      <c r="B116" s="90" t="s">
        <v>37</v>
      </c>
      <c r="C116" s="90"/>
      <c r="D116" s="90"/>
      <c r="E116" s="90"/>
      <c r="F116" s="90"/>
      <c r="G116" s="2"/>
      <c r="H116" s="2"/>
      <c r="I116" s="2"/>
      <c r="J116" s="2"/>
      <c r="K116" s="2"/>
      <c r="L116" s="36"/>
    </row>
    <row r="117" spans="2:12" ht="21.75" customHeight="1">
      <c r="B117" s="87" t="s">
        <v>312</v>
      </c>
      <c r="C117" s="87"/>
      <c r="D117" s="87"/>
      <c r="E117" s="87"/>
      <c r="F117" s="87"/>
      <c r="G117" s="87"/>
      <c r="H117" s="2"/>
      <c r="I117" s="2"/>
      <c r="J117" s="2"/>
      <c r="K117" s="2"/>
      <c r="L117" s="36"/>
    </row>
    <row r="118" spans="2:12" ht="35.25" customHeight="1">
      <c r="B118" s="77" t="s">
        <v>14</v>
      </c>
      <c r="C118" s="77"/>
      <c r="D118" s="77"/>
      <c r="E118" s="77"/>
      <c r="F118" s="77"/>
      <c r="G118" s="77"/>
      <c r="H118" s="32"/>
      <c r="I118" s="33"/>
      <c r="J118" s="33"/>
      <c r="K118" s="32"/>
      <c r="L118" s="34" t="s">
        <v>13</v>
      </c>
    </row>
    <row r="119" spans="7:12" ht="16.5">
      <c r="G119" s="2"/>
      <c r="H119" s="2"/>
      <c r="I119" s="116" t="s">
        <v>54</v>
      </c>
      <c r="J119" s="116"/>
      <c r="K119" s="2"/>
      <c r="L119" s="35" t="s">
        <v>251</v>
      </c>
    </row>
    <row r="120" spans="2:5" ht="18.75" customHeight="1">
      <c r="B120" s="118">
        <f>'1010'!B95:E95</f>
        <v>43579</v>
      </c>
      <c r="C120" s="119"/>
      <c r="D120" s="119"/>
      <c r="E120" s="119"/>
    </row>
    <row r="121" spans="2:5" ht="16.5" customHeight="1">
      <c r="B121" s="113" t="s">
        <v>252</v>
      </c>
      <c r="C121" s="113"/>
      <c r="D121" s="113"/>
      <c r="E121" s="113"/>
    </row>
    <row r="122" ht="17.25">
      <c r="B122" s="63" t="s">
        <v>253</v>
      </c>
    </row>
  </sheetData>
  <sheetProtection/>
  <mergeCells count="179">
    <mergeCell ref="B35:C35"/>
    <mergeCell ref="D35:L35"/>
    <mergeCell ref="C94:F94"/>
    <mergeCell ref="C103:F103"/>
    <mergeCell ref="C95:F95"/>
    <mergeCell ref="B36:C36"/>
    <mergeCell ref="D36:L36"/>
    <mergeCell ref="B37:C37"/>
    <mergeCell ref="D37:L37"/>
    <mergeCell ref="B45:C45"/>
    <mergeCell ref="B32:C32"/>
    <mergeCell ref="D32:L32"/>
    <mergeCell ref="B33:C33"/>
    <mergeCell ref="D33:L33"/>
    <mergeCell ref="B34:C34"/>
    <mergeCell ref="D34:L34"/>
    <mergeCell ref="D45:L45"/>
    <mergeCell ref="B39:L39"/>
    <mergeCell ref="H87:I87"/>
    <mergeCell ref="H69:I69"/>
    <mergeCell ref="C74:F74"/>
    <mergeCell ref="B53:C53"/>
    <mergeCell ref="D53:H53"/>
    <mergeCell ref="B60:I60"/>
    <mergeCell ref="B54:H54"/>
    <mergeCell ref="H64:I64"/>
    <mergeCell ref="B28:L28"/>
    <mergeCell ref="H103:I103"/>
    <mergeCell ref="H93:I93"/>
    <mergeCell ref="C91:F91"/>
    <mergeCell ref="H90:I90"/>
    <mergeCell ref="H91:I91"/>
    <mergeCell ref="H92:I92"/>
    <mergeCell ref="C92:F92"/>
    <mergeCell ref="B40:L40"/>
    <mergeCell ref="B38:L38"/>
    <mergeCell ref="B26:L26"/>
    <mergeCell ref="H95:I95"/>
    <mergeCell ref="C88:F88"/>
    <mergeCell ref="B27:L27"/>
    <mergeCell ref="C68:F68"/>
    <mergeCell ref="D50:H50"/>
    <mergeCell ref="B49:C49"/>
    <mergeCell ref="C69:F69"/>
    <mergeCell ref="C70:F70"/>
    <mergeCell ref="C71:F71"/>
    <mergeCell ref="M38:AA38"/>
    <mergeCell ref="B44:C44"/>
    <mergeCell ref="D44:L44"/>
    <mergeCell ref="D42:L42"/>
    <mergeCell ref="D43:L43"/>
    <mergeCell ref="A11:L11"/>
    <mergeCell ref="E17:L17"/>
    <mergeCell ref="D13:L13"/>
    <mergeCell ref="D14:L14"/>
    <mergeCell ref="E18:L18"/>
    <mergeCell ref="D15:L15"/>
    <mergeCell ref="D16:L16"/>
    <mergeCell ref="B50:C50"/>
    <mergeCell ref="B22:L22"/>
    <mergeCell ref="B23:L23"/>
    <mergeCell ref="B24:L24"/>
    <mergeCell ref="B25:L25"/>
    <mergeCell ref="B19:F19"/>
    <mergeCell ref="H19:I19"/>
    <mergeCell ref="K19:L19"/>
    <mergeCell ref="B20:D20"/>
    <mergeCell ref="B21:L21"/>
    <mergeCell ref="C75:F75"/>
    <mergeCell ref="B42:C42"/>
    <mergeCell ref="B43:C43"/>
    <mergeCell ref="E46:L46"/>
    <mergeCell ref="B51:C51"/>
    <mergeCell ref="D51:H51"/>
    <mergeCell ref="B46:D46"/>
    <mergeCell ref="D49:H49"/>
    <mergeCell ref="D52:H52"/>
    <mergeCell ref="C64:F64"/>
    <mergeCell ref="B52:C52"/>
    <mergeCell ref="B57:I57"/>
    <mergeCell ref="B62:L62"/>
    <mergeCell ref="B58:I58"/>
    <mergeCell ref="B59:I59"/>
    <mergeCell ref="B61:I61"/>
    <mergeCell ref="H70:I70"/>
    <mergeCell ref="H71:I71"/>
    <mergeCell ref="H68:I68"/>
    <mergeCell ref="C83:F83"/>
    <mergeCell ref="C81:F81"/>
    <mergeCell ref="C82:F82"/>
    <mergeCell ref="C76:F76"/>
    <mergeCell ref="C78:F78"/>
    <mergeCell ref="C79:F79"/>
    <mergeCell ref="H76:I76"/>
    <mergeCell ref="C109:F109"/>
    <mergeCell ref="H108:I108"/>
    <mergeCell ref="H83:I83"/>
    <mergeCell ref="H100:I100"/>
    <mergeCell ref="H101:I101"/>
    <mergeCell ref="C87:F87"/>
    <mergeCell ref="C84:F84"/>
    <mergeCell ref="C85:F85"/>
    <mergeCell ref="H88:I88"/>
    <mergeCell ref="H84:I84"/>
    <mergeCell ref="C108:F108"/>
    <mergeCell ref="H104:I104"/>
    <mergeCell ref="H105:I105"/>
    <mergeCell ref="C93:F93"/>
    <mergeCell ref="H106:I106"/>
    <mergeCell ref="H85:I85"/>
    <mergeCell ref="H86:I86"/>
    <mergeCell ref="C102:L102"/>
    <mergeCell ref="J1:L1"/>
    <mergeCell ref="J2:L2"/>
    <mergeCell ref="J3:L3"/>
    <mergeCell ref="J4:L4"/>
    <mergeCell ref="J8:L8"/>
    <mergeCell ref="J5:L5"/>
    <mergeCell ref="J6:L6"/>
    <mergeCell ref="J7:L7"/>
    <mergeCell ref="H112:I112"/>
    <mergeCell ref="H110:I110"/>
    <mergeCell ref="C110:F110"/>
    <mergeCell ref="A10:L10"/>
    <mergeCell ref="I119:J119"/>
    <mergeCell ref="B114:F114"/>
    <mergeCell ref="B116:F116"/>
    <mergeCell ref="I115:J115"/>
    <mergeCell ref="H99:I99"/>
    <mergeCell ref="C86:F86"/>
    <mergeCell ref="B121:E121"/>
    <mergeCell ref="H109:I109"/>
    <mergeCell ref="H96:I96"/>
    <mergeCell ref="H97:I97"/>
    <mergeCell ref="H98:I98"/>
    <mergeCell ref="C98:F98"/>
    <mergeCell ref="C104:F104"/>
    <mergeCell ref="C105:F105"/>
    <mergeCell ref="C106:F106"/>
    <mergeCell ref="C112:F112"/>
    <mergeCell ref="C73:F73"/>
    <mergeCell ref="H82:I82"/>
    <mergeCell ref="H78:I78"/>
    <mergeCell ref="H79:I79"/>
    <mergeCell ref="C65:F65"/>
    <mergeCell ref="C80:L80"/>
    <mergeCell ref="C72:F72"/>
    <mergeCell ref="H72:I72"/>
    <mergeCell ref="H73:I73"/>
    <mergeCell ref="H74:I74"/>
    <mergeCell ref="B30:C30"/>
    <mergeCell ref="B31:C31"/>
    <mergeCell ref="D30:L30"/>
    <mergeCell ref="D31:L31"/>
    <mergeCell ref="C66:L66"/>
    <mergeCell ref="C67:F67"/>
    <mergeCell ref="H67:I67"/>
    <mergeCell ref="H65:I65"/>
    <mergeCell ref="B47:L47"/>
    <mergeCell ref="B55:L55"/>
    <mergeCell ref="B120:E120"/>
    <mergeCell ref="C107:L107"/>
    <mergeCell ref="C111:F111"/>
    <mergeCell ref="H111:I111"/>
    <mergeCell ref="H81:I81"/>
    <mergeCell ref="C96:F96"/>
    <mergeCell ref="B117:G117"/>
    <mergeCell ref="B118:G118"/>
    <mergeCell ref="C97:F97"/>
    <mergeCell ref="C99:F99"/>
    <mergeCell ref="H75:I75"/>
    <mergeCell ref="C100:F100"/>
    <mergeCell ref="C101:F101"/>
    <mergeCell ref="H89:I89"/>
    <mergeCell ref="C89:F89"/>
    <mergeCell ref="C90:F90"/>
    <mergeCell ref="H94:I94"/>
    <mergeCell ref="C77:F77"/>
    <mergeCell ref="H77:I77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A80"/>
  <sheetViews>
    <sheetView view="pageBreakPreview" zoomScale="70" zoomScaleNormal="60" zoomScaleSheetLayoutView="70" zoomScalePageLayoutView="0" workbookViewId="0" topLeftCell="A64">
      <selection activeCell="B75" sqref="B75:F75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7" width="22.28125" style="11" customWidth="1"/>
    <col min="8" max="8" width="27.57421875" style="11" customWidth="1"/>
    <col min="9" max="9" width="25.7109375" style="11" customWidth="1"/>
    <col min="10" max="11" width="24.421875" style="11" customWidth="1"/>
    <col min="12" max="12" width="24.2812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97" t="s">
        <v>15</v>
      </c>
      <c r="K1" s="97"/>
      <c r="L1" s="97"/>
    </row>
    <row r="2" spans="9:12" ht="16.5" customHeight="1">
      <c r="I2" s="7"/>
      <c r="J2" s="97" t="s">
        <v>244</v>
      </c>
      <c r="K2" s="97"/>
      <c r="L2" s="97"/>
    </row>
    <row r="3" spans="6:12" ht="13.5" customHeight="1">
      <c r="F3" s="12"/>
      <c r="G3" s="12"/>
      <c r="H3" s="12"/>
      <c r="I3" s="7"/>
      <c r="J3" s="97" t="s">
        <v>245</v>
      </c>
      <c r="K3" s="97"/>
      <c r="L3" s="97"/>
    </row>
    <row r="4" spans="9:12" ht="20.25" customHeight="1">
      <c r="I4" s="8"/>
      <c r="J4" s="98" t="s">
        <v>15</v>
      </c>
      <c r="K4" s="98"/>
      <c r="L4" s="98"/>
    </row>
    <row r="5" spans="6:12" ht="20.25" customHeight="1">
      <c r="F5" s="1"/>
      <c r="G5" s="1"/>
      <c r="H5" s="1"/>
      <c r="I5" s="7"/>
      <c r="J5" s="98" t="s">
        <v>246</v>
      </c>
      <c r="K5" s="98"/>
      <c r="L5" s="98"/>
    </row>
    <row r="6" spans="6:12" ht="15" customHeight="1">
      <c r="F6" s="1"/>
      <c r="G6" s="1"/>
      <c r="H6" s="1"/>
      <c r="I6" s="7"/>
      <c r="J6" s="99" t="s">
        <v>41</v>
      </c>
      <c r="K6" s="99"/>
      <c r="L6" s="99"/>
    </row>
    <row r="7" spans="6:12" ht="15" customHeight="1">
      <c r="F7" s="1"/>
      <c r="G7" s="1"/>
      <c r="H7" s="1"/>
      <c r="I7" s="9"/>
      <c r="J7" s="100" t="s">
        <v>42</v>
      </c>
      <c r="K7" s="100"/>
      <c r="L7" s="100"/>
    </row>
    <row r="8" spans="6:12" ht="26.25" customHeight="1">
      <c r="F8" s="1"/>
      <c r="G8" s="1"/>
      <c r="H8" s="1"/>
      <c r="I8" s="8"/>
      <c r="J8" s="98" t="s">
        <v>265</v>
      </c>
      <c r="K8" s="98"/>
      <c r="L8" s="98"/>
    </row>
    <row r="9" ht="15" customHeight="1"/>
    <row r="10" spans="1:12" ht="18" customHeight="1">
      <c r="A10" s="88" t="s">
        <v>16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20.25" customHeight="1">
      <c r="A11" s="88" t="s">
        <v>43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ht="9" customHeight="1"/>
    <row r="13" spans="1:12" ht="15.75" customHeight="1">
      <c r="A13" s="13" t="s">
        <v>17</v>
      </c>
      <c r="B13" s="14" t="s">
        <v>10</v>
      </c>
      <c r="C13" s="15"/>
      <c r="D13" s="89" t="s">
        <v>40</v>
      </c>
      <c r="E13" s="89"/>
      <c r="F13" s="89"/>
      <c r="G13" s="89"/>
      <c r="H13" s="89"/>
      <c r="I13" s="89"/>
      <c r="J13" s="89"/>
      <c r="K13" s="89"/>
      <c r="L13" s="89"/>
    </row>
    <row r="14" spans="1:12" ht="9.75" customHeight="1">
      <c r="A14" s="13"/>
      <c r="B14" s="58" t="s">
        <v>139</v>
      </c>
      <c r="D14" s="93" t="s">
        <v>20</v>
      </c>
      <c r="E14" s="93"/>
      <c r="F14" s="93"/>
      <c r="G14" s="93"/>
      <c r="H14" s="93"/>
      <c r="I14" s="93"/>
      <c r="J14" s="93"/>
      <c r="K14" s="93"/>
      <c r="L14" s="93"/>
    </row>
    <row r="15" spans="1:12" ht="16.5" customHeight="1">
      <c r="A15" s="13" t="s">
        <v>18</v>
      </c>
      <c r="B15" s="14" t="s">
        <v>7</v>
      </c>
      <c r="C15" s="15"/>
      <c r="D15" s="89" t="s">
        <v>40</v>
      </c>
      <c r="E15" s="89"/>
      <c r="F15" s="89"/>
      <c r="G15" s="89"/>
      <c r="H15" s="89"/>
      <c r="I15" s="89"/>
      <c r="J15" s="89"/>
      <c r="K15" s="89"/>
      <c r="L15" s="89"/>
    </row>
    <row r="16" spans="1:12" ht="10.5" customHeight="1">
      <c r="A16" s="13"/>
      <c r="B16" s="58" t="s">
        <v>139</v>
      </c>
      <c r="D16" s="93" t="s">
        <v>21</v>
      </c>
      <c r="E16" s="93"/>
      <c r="F16" s="93"/>
      <c r="G16" s="93"/>
      <c r="H16" s="93"/>
      <c r="I16" s="93"/>
      <c r="J16" s="93"/>
      <c r="K16" s="93"/>
      <c r="L16" s="93"/>
    </row>
    <row r="17" spans="1:12" ht="17.25" customHeight="1">
      <c r="A17" s="13" t="s">
        <v>19</v>
      </c>
      <c r="B17" s="14" t="s">
        <v>117</v>
      </c>
      <c r="C17" s="15"/>
      <c r="D17" s="14" t="s">
        <v>118</v>
      </c>
      <c r="E17" s="89" t="s">
        <v>119</v>
      </c>
      <c r="F17" s="89"/>
      <c r="G17" s="89"/>
      <c r="H17" s="89"/>
      <c r="I17" s="89"/>
      <c r="J17" s="89"/>
      <c r="K17" s="89"/>
      <c r="L17" s="89"/>
    </row>
    <row r="18" spans="1:12" ht="10.5" customHeight="1">
      <c r="A18" s="13"/>
      <c r="B18" s="58" t="s">
        <v>139</v>
      </c>
      <c r="D18" s="16" t="s">
        <v>22</v>
      </c>
      <c r="E18" s="109" t="s">
        <v>23</v>
      </c>
      <c r="F18" s="109"/>
      <c r="G18" s="109"/>
      <c r="H18" s="109"/>
      <c r="I18" s="109"/>
      <c r="J18" s="109"/>
      <c r="K18" s="109"/>
      <c r="L18" s="109"/>
    </row>
    <row r="19" spans="1:12" ht="20.25" customHeight="1">
      <c r="A19" s="13" t="s">
        <v>24</v>
      </c>
      <c r="B19" s="90" t="s">
        <v>141</v>
      </c>
      <c r="C19" s="90"/>
      <c r="D19" s="90"/>
      <c r="E19" s="90"/>
      <c r="F19" s="90"/>
      <c r="G19" s="55">
        <f>J19+B20</f>
        <v>12248391</v>
      </c>
      <c r="H19" s="90" t="s">
        <v>142</v>
      </c>
      <c r="I19" s="90"/>
      <c r="J19" s="55">
        <f>12348391-100000</f>
        <v>12248391</v>
      </c>
      <c r="K19" s="110" t="s">
        <v>143</v>
      </c>
      <c r="L19" s="110"/>
    </row>
    <row r="20" spans="2:13" ht="15.75" customHeight="1">
      <c r="B20" s="103">
        <v>0</v>
      </c>
      <c r="C20" s="103"/>
      <c r="D20" s="103"/>
      <c r="E20" s="15" t="s">
        <v>140</v>
      </c>
      <c r="I20" s="17"/>
      <c r="J20" s="17"/>
      <c r="K20" s="18"/>
      <c r="L20" s="19"/>
      <c r="M20" s="20"/>
    </row>
    <row r="21" spans="1:12" ht="24" customHeight="1">
      <c r="A21" s="15" t="s">
        <v>25</v>
      </c>
      <c r="B21" s="90" t="s">
        <v>26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18" customHeight="1">
      <c r="A22" s="15"/>
      <c r="B22" s="106" t="s">
        <v>5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2" ht="17.25" customHeight="1">
      <c r="A23" s="15"/>
      <c r="B23" s="106" t="s">
        <v>4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ht="34.5" customHeight="1">
      <c r="A24" s="15"/>
      <c r="B24" s="106" t="s">
        <v>144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ht="34.5" customHeight="1">
      <c r="A25" s="15"/>
      <c r="B25" s="106" t="s">
        <v>145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2" ht="19.5" customHeight="1">
      <c r="A26" s="15"/>
      <c r="B26" s="106" t="s">
        <v>153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13" ht="33" customHeight="1">
      <c r="A27" s="15"/>
      <c r="B27" s="106" t="s">
        <v>220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21"/>
    </row>
    <row r="28" spans="1:12" ht="21.75" customHeight="1">
      <c r="A28" s="15" t="s">
        <v>27</v>
      </c>
      <c r="B28" s="90" t="s">
        <v>247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13" ht="9.75" customHeight="1">
      <c r="A29" s="15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21"/>
    </row>
    <row r="30" spans="1:13" ht="18" customHeight="1">
      <c r="A30" s="15"/>
      <c r="B30" s="108" t="s">
        <v>30</v>
      </c>
      <c r="C30" s="108"/>
      <c r="D30" s="108" t="s">
        <v>248</v>
      </c>
      <c r="E30" s="108"/>
      <c r="F30" s="108"/>
      <c r="G30" s="108"/>
      <c r="H30" s="108"/>
      <c r="I30" s="108"/>
      <c r="J30" s="108"/>
      <c r="K30" s="108"/>
      <c r="L30" s="108"/>
      <c r="M30" s="21"/>
    </row>
    <row r="31" spans="1:13" ht="19.5" customHeight="1">
      <c r="A31" s="15"/>
      <c r="B31" s="102">
        <v>1</v>
      </c>
      <c r="C31" s="102"/>
      <c r="D31" s="80" t="s">
        <v>320</v>
      </c>
      <c r="E31" s="81"/>
      <c r="F31" s="81"/>
      <c r="G31" s="81"/>
      <c r="H31" s="81"/>
      <c r="I31" s="81"/>
      <c r="J31" s="81"/>
      <c r="K31" s="81"/>
      <c r="L31" s="82"/>
      <c r="M31" s="21"/>
    </row>
    <row r="32" spans="1:27" ht="24" customHeight="1">
      <c r="A32" s="15" t="s">
        <v>27</v>
      </c>
      <c r="B32" s="90" t="s">
        <v>28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</row>
    <row r="33" spans="2:12" ht="19.5" customHeight="1">
      <c r="B33" s="111" t="s">
        <v>120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</row>
    <row r="34" spans="1:12" ht="21" customHeight="1">
      <c r="A34" s="15" t="s">
        <v>29</v>
      </c>
      <c r="B34" s="90" t="s">
        <v>46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ht="8.25" customHeight="1"/>
    <row r="36" spans="2:12" ht="18" customHeight="1">
      <c r="B36" s="108" t="s">
        <v>30</v>
      </c>
      <c r="C36" s="108"/>
      <c r="D36" s="108" t="s">
        <v>44</v>
      </c>
      <c r="E36" s="108"/>
      <c r="F36" s="108"/>
      <c r="G36" s="108"/>
      <c r="H36" s="108"/>
      <c r="I36" s="108"/>
      <c r="J36" s="108"/>
      <c r="K36" s="108"/>
      <c r="L36" s="108"/>
    </row>
    <row r="37" spans="2:12" ht="18.75" customHeight="1">
      <c r="B37" s="102">
        <v>1</v>
      </c>
      <c r="C37" s="102"/>
      <c r="D37" s="112" t="s">
        <v>121</v>
      </c>
      <c r="E37" s="112"/>
      <c r="F37" s="112"/>
      <c r="G37" s="112"/>
      <c r="H37" s="112"/>
      <c r="I37" s="112"/>
      <c r="J37" s="112"/>
      <c r="K37" s="112"/>
      <c r="L37" s="112"/>
    </row>
    <row r="38" spans="2:12" ht="18.75" customHeight="1" hidden="1">
      <c r="B38" s="102"/>
      <c r="C38" s="102"/>
      <c r="D38" s="102"/>
      <c r="E38" s="101"/>
      <c r="F38" s="101"/>
      <c r="G38" s="101"/>
      <c r="H38" s="101"/>
      <c r="I38" s="101"/>
      <c r="J38" s="101"/>
      <c r="K38" s="101"/>
      <c r="L38" s="101"/>
    </row>
    <row r="39" spans="1:12" ht="25.5" customHeight="1">
      <c r="A39" s="15" t="s">
        <v>31</v>
      </c>
      <c r="B39" s="90" t="s">
        <v>45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ht="19.5" customHeight="1">
      <c r="L40" s="22" t="s">
        <v>140</v>
      </c>
    </row>
    <row r="41" spans="1:12" ht="30.75" customHeight="1">
      <c r="A41" s="23"/>
      <c r="B41" s="108" t="s">
        <v>30</v>
      </c>
      <c r="C41" s="108"/>
      <c r="D41" s="91" t="s">
        <v>47</v>
      </c>
      <c r="E41" s="114"/>
      <c r="F41" s="114"/>
      <c r="G41" s="114"/>
      <c r="H41" s="92"/>
      <c r="I41" s="5" t="s">
        <v>32</v>
      </c>
      <c r="J41" s="5" t="s">
        <v>33</v>
      </c>
      <c r="K41" s="10" t="s">
        <v>48</v>
      </c>
      <c r="L41" s="5" t="s">
        <v>49</v>
      </c>
    </row>
    <row r="42" spans="2:12" ht="8.25" customHeight="1">
      <c r="B42" s="117">
        <v>1</v>
      </c>
      <c r="C42" s="117"/>
      <c r="D42" s="104">
        <v>2</v>
      </c>
      <c r="E42" s="115"/>
      <c r="F42" s="115"/>
      <c r="G42" s="115"/>
      <c r="H42" s="105"/>
      <c r="I42" s="25">
        <v>3</v>
      </c>
      <c r="J42" s="25">
        <v>4</v>
      </c>
      <c r="K42" s="25">
        <v>5</v>
      </c>
      <c r="L42" s="25">
        <v>6</v>
      </c>
    </row>
    <row r="43" spans="2:12" ht="18" customHeight="1">
      <c r="B43" s="102">
        <v>1</v>
      </c>
      <c r="C43" s="102"/>
      <c r="D43" s="80" t="s">
        <v>186</v>
      </c>
      <c r="E43" s="81"/>
      <c r="F43" s="81"/>
      <c r="G43" s="81"/>
      <c r="H43" s="82"/>
      <c r="I43" s="26">
        <f>12348391-100000</f>
        <v>12248391</v>
      </c>
      <c r="J43" s="26">
        <v>0</v>
      </c>
      <c r="K43" s="27">
        <v>0</v>
      </c>
      <c r="L43" s="26">
        <f>I43+J43</f>
        <v>12248391</v>
      </c>
    </row>
    <row r="44" spans="2:12" ht="18.75" customHeight="1">
      <c r="B44" s="94" t="s">
        <v>2</v>
      </c>
      <c r="C44" s="95"/>
      <c r="D44" s="95"/>
      <c r="E44" s="95"/>
      <c r="F44" s="95"/>
      <c r="G44" s="95"/>
      <c r="H44" s="96"/>
      <c r="I44" s="28">
        <f>SUM(I43:I43)</f>
        <v>12248391</v>
      </c>
      <c r="J44" s="28">
        <f>SUM(J43:J43)</f>
        <v>0</v>
      </c>
      <c r="K44" s="28">
        <f>SUM(K43:K43)</f>
        <v>0</v>
      </c>
      <c r="L44" s="28">
        <f>I44+J44</f>
        <v>12248391</v>
      </c>
    </row>
    <row r="45" ht="6.75" customHeight="1"/>
    <row r="46" spans="1:12" ht="16.5" customHeight="1">
      <c r="A46" s="15" t="s">
        <v>34</v>
      </c>
      <c r="B46" s="90" t="s">
        <v>147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ht="14.25" customHeight="1">
      <c r="L47" s="22" t="s">
        <v>140</v>
      </c>
    </row>
    <row r="48" spans="2:12" ht="15.75" customHeight="1">
      <c r="B48" s="91" t="s">
        <v>51</v>
      </c>
      <c r="C48" s="114"/>
      <c r="D48" s="114"/>
      <c r="E48" s="114"/>
      <c r="F48" s="114"/>
      <c r="G48" s="114"/>
      <c r="H48" s="114"/>
      <c r="I48" s="92"/>
      <c r="J48" s="5" t="s">
        <v>32</v>
      </c>
      <c r="K48" s="5" t="s">
        <v>33</v>
      </c>
      <c r="L48" s="5" t="s">
        <v>49</v>
      </c>
    </row>
    <row r="49" spans="2:12" ht="7.5" customHeight="1">
      <c r="B49" s="104">
        <v>1</v>
      </c>
      <c r="C49" s="115"/>
      <c r="D49" s="115"/>
      <c r="E49" s="115"/>
      <c r="F49" s="115"/>
      <c r="G49" s="115"/>
      <c r="H49" s="115"/>
      <c r="I49" s="105"/>
      <c r="J49" s="25">
        <v>2</v>
      </c>
      <c r="K49" s="25">
        <v>3</v>
      </c>
      <c r="L49" s="25">
        <v>4</v>
      </c>
    </row>
    <row r="50" spans="2:12" ht="18.75" customHeight="1" hidden="1">
      <c r="B50" s="80" t="s">
        <v>56</v>
      </c>
      <c r="C50" s="81"/>
      <c r="D50" s="81"/>
      <c r="E50" s="81"/>
      <c r="F50" s="81"/>
      <c r="G50" s="81"/>
      <c r="H50" s="81"/>
      <c r="I50" s="82"/>
      <c r="J50" s="26">
        <v>0</v>
      </c>
      <c r="K50" s="26">
        <v>0</v>
      </c>
      <c r="L50" s="28">
        <f>J50+K50</f>
        <v>0</v>
      </c>
    </row>
    <row r="51" spans="2:12" ht="21" customHeight="1">
      <c r="B51" s="80" t="s">
        <v>1</v>
      </c>
      <c r="C51" s="81"/>
      <c r="D51" s="81"/>
      <c r="E51" s="81"/>
      <c r="F51" s="81"/>
      <c r="G51" s="81"/>
      <c r="H51" s="81"/>
      <c r="I51" s="82"/>
      <c r="J51" s="26">
        <v>2148</v>
      </c>
      <c r="K51" s="26">
        <v>0</v>
      </c>
      <c r="L51" s="28">
        <f>J51+K51</f>
        <v>2148</v>
      </c>
    </row>
    <row r="52" spans="2:12" ht="15.75" customHeight="1">
      <c r="B52" s="94" t="s">
        <v>2</v>
      </c>
      <c r="C52" s="95"/>
      <c r="D52" s="95"/>
      <c r="E52" s="95"/>
      <c r="F52" s="95"/>
      <c r="G52" s="95"/>
      <c r="H52" s="95"/>
      <c r="I52" s="96"/>
      <c r="J52" s="56">
        <f>J51</f>
        <v>2148</v>
      </c>
      <c r="K52" s="56">
        <f>K51</f>
        <v>0</v>
      </c>
      <c r="L52" s="56">
        <f>L51</f>
        <v>2148</v>
      </c>
    </row>
    <row r="53" spans="1:12" ht="18" customHeight="1">
      <c r="A53" s="15" t="s">
        <v>35</v>
      </c>
      <c r="B53" s="90" t="s">
        <v>52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ht="14.25" customHeight="1">
      <c r="L54" s="22" t="s">
        <v>140</v>
      </c>
    </row>
    <row r="55" spans="2:12" ht="18.75" customHeight="1">
      <c r="B55" s="4" t="s">
        <v>30</v>
      </c>
      <c r="C55" s="91" t="s">
        <v>53</v>
      </c>
      <c r="D55" s="114"/>
      <c r="E55" s="114"/>
      <c r="F55" s="92"/>
      <c r="G55" s="4" t="s">
        <v>36</v>
      </c>
      <c r="H55" s="91" t="s">
        <v>50</v>
      </c>
      <c r="I55" s="92"/>
      <c r="J55" s="5" t="s">
        <v>32</v>
      </c>
      <c r="K55" s="5" t="s">
        <v>33</v>
      </c>
      <c r="L55" s="5" t="s">
        <v>49</v>
      </c>
    </row>
    <row r="56" spans="2:12" ht="8.25" customHeight="1">
      <c r="B56" s="24">
        <v>1</v>
      </c>
      <c r="C56" s="104">
        <v>2</v>
      </c>
      <c r="D56" s="115"/>
      <c r="E56" s="115"/>
      <c r="F56" s="105"/>
      <c r="G56" s="24">
        <v>3</v>
      </c>
      <c r="H56" s="104">
        <v>4</v>
      </c>
      <c r="I56" s="105"/>
      <c r="J56" s="24">
        <v>5</v>
      </c>
      <c r="K56" s="25">
        <v>6</v>
      </c>
      <c r="L56" s="25">
        <v>7</v>
      </c>
    </row>
    <row r="57" spans="2:12" ht="18" customHeight="1">
      <c r="B57" s="4">
        <v>1</v>
      </c>
      <c r="C57" s="85" t="s">
        <v>152</v>
      </c>
      <c r="D57" s="86"/>
      <c r="E57" s="86"/>
      <c r="F57" s="86"/>
      <c r="G57" s="86"/>
      <c r="H57" s="86"/>
      <c r="I57" s="86"/>
      <c r="J57" s="86"/>
      <c r="K57" s="86"/>
      <c r="L57" s="86"/>
    </row>
    <row r="58" spans="2:12" ht="51" customHeight="1">
      <c r="B58" s="4"/>
      <c r="C58" s="80" t="s">
        <v>172</v>
      </c>
      <c r="D58" s="81"/>
      <c r="E58" s="81"/>
      <c r="F58" s="82"/>
      <c r="G58" s="3" t="s">
        <v>39</v>
      </c>
      <c r="H58" s="78" t="s">
        <v>57</v>
      </c>
      <c r="I58" s="79"/>
      <c r="J58" s="3">
        <v>1</v>
      </c>
      <c r="K58" s="3">
        <v>1</v>
      </c>
      <c r="L58" s="3">
        <v>1</v>
      </c>
    </row>
    <row r="59" spans="2:12" ht="52.5" customHeight="1">
      <c r="B59" s="3"/>
      <c r="C59" s="80" t="s">
        <v>134</v>
      </c>
      <c r="D59" s="81"/>
      <c r="E59" s="81"/>
      <c r="F59" s="82"/>
      <c r="G59" s="3" t="s">
        <v>39</v>
      </c>
      <c r="H59" s="78" t="s">
        <v>57</v>
      </c>
      <c r="I59" s="79"/>
      <c r="J59" s="3">
        <v>70.5</v>
      </c>
      <c r="K59" s="6">
        <v>0</v>
      </c>
      <c r="L59" s="6">
        <f>J59</f>
        <v>70.5</v>
      </c>
    </row>
    <row r="60" spans="2:12" ht="54.75" customHeight="1">
      <c r="B60" s="3"/>
      <c r="C60" s="80" t="s">
        <v>160</v>
      </c>
      <c r="D60" s="81"/>
      <c r="E60" s="81"/>
      <c r="F60" s="82"/>
      <c r="G60" s="3" t="s">
        <v>39</v>
      </c>
      <c r="H60" s="78" t="s">
        <v>57</v>
      </c>
      <c r="I60" s="79"/>
      <c r="J60" s="3">
        <f>13+1.25</f>
        <v>14.25</v>
      </c>
      <c r="K60" s="6">
        <v>0</v>
      </c>
      <c r="L60" s="6">
        <f>J60</f>
        <v>14.25</v>
      </c>
    </row>
    <row r="61" spans="2:12" ht="52.5" customHeight="1">
      <c r="B61" s="3"/>
      <c r="C61" s="80" t="s">
        <v>161</v>
      </c>
      <c r="D61" s="81"/>
      <c r="E61" s="81"/>
      <c r="F61" s="82"/>
      <c r="G61" s="3" t="s">
        <v>39</v>
      </c>
      <c r="H61" s="78" t="s">
        <v>57</v>
      </c>
      <c r="I61" s="79"/>
      <c r="J61" s="3">
        <f>J60+J59</f>
        <v>84.75</v>
      </c>
      <c r="K61" s="3">
        <f>K60+K59</f>
        <v>0</v>
      </c>
      <c r="L61" s="3">
        <f>L60+L59</f>
        <v>84.75</v>
      </c>
    </row>
    <row r="62" spans="2:12" ht="17.25" customHeight="1">
      <c r="B62" s="4">
        <v>2</v>
      </c>
      <c r="C62" s="85" t="s">
        <v>149</v>
      </c>
      <c r="D62" s="86"/>
      <c r="E62" s="86"/>
      <c r="F62" s="86"/>
      <c r="G62" s="86"/>
      <c r="H62" s="86"/>
      <c r="I62" s="86"/>
      <c r="J62" s="86"/>
      <c r="K62" s="86"/>
      <c r="L62" s="86"/>
    </row>
    <row r="63" spans="2:12" ht="16.5" customHeight="1">
      <c r="B63" s="3"/>
      <c r="C63" s="80" t="s">
        <v>122</v>
      </c>
      <c r="D63" s="81"/>
      <c r="E63" s="81"/>
      <c r="F63" s="82"/>
      <c r="G63" s="3" t="s">
        <v>39</v>
      </c>
      <c r="H63" s="83" t="s">
        <v>110</v>
      </c>
      <c r="I63" s="84"/>
      <c r="J63" s="43">
        <v>3178</v>
      </c>
      <c r="K63" s="6">
        <v>0</v>
      </c>
      <c r="L63" s="30">
        <f>J63+K63</f>
        <v>3178</v>
      </c>
    </row>
    <row r="64" spans="2:12" ht="32.25" customHeight="1">
      <c r="B64" s="3"/>
      <c r="C64" s="80" t="s">
        <v>123</v>
      </c>
      <c r="D64" s="81"/>
      <c r="E64" s="81"/>
      <c r="F64" s="82"/>
      <c r="G64" s="3" t="s">
        <v>124</v>
      </c>
      <c r="H64" s="83" t="s">
        <v>65</v>
      </c>
      <c r="I64" s="84"/>
      <c r="J64" s="43">
        <f>'1010'!J73+'1020'!J83</f>
        <v>88073</v>
      </c>
      <c r="K64" s="6">
        <v>0</v>
      </c>
      <c r="L64" s="30">
        <f>J64</f>
        <v>88073</v>
      </c>
    </row>
    <row r="65" spans="2:12" ht="17.25" customHeight="1">
      <c r="B65" s="4">
        <v>3</v>
      </c>
      <c r="C65" s="85" t="s">
        <v>150</v>
      </c>
      <c r="D65" s="86"/>
      <c r="E65" s="86"/>
      <c r="F65" s="86"/>
      <c r="G65" s="86"/>
      <c r="H65" s="86"/>
      <c r="I65" s="86"/>
      <c r="J65" s="86"/>
      <c r="K65" s="86"/>
      <c r="L65" s="86"/>
    </row>
    <row r="66" spans="2:12" ht="17.25" customHeight="1">
      <c r="B66" s="3"/>
      <c r="C66" s="80" t="s">
        <v>125</v>
      </c>
      <c r="D66" s="81"/>
      <c r="E66" s="81"/>
      <c r="F66" s="82"/>
      <c r="G66" s="3" t="s">
        <v>124</v>
      </c>
      <c r="H66" s="83" t="s">
        <v>65</v>
      </c>
      <c r="I66" s="84"/>
      <c r="J66" s="37">
        <f>J64/J63</f>
        <v>27.71334172435494</v>
      </c>
      <c r="K66" s="29">
        <f>J43/J63</f>
        <v>0</v>
      </c>
      <c r="L66" s="29">
        <f>J66+K66</f>
        <v>27.71334172435494</v>
      </c>
    </row>
    <row r="67" spans="2:12" ht="17.25" customHeight="1">
      <c r="B67" s="4">
        <v>4</v>
      </c>
      <c r="C67" s="85" t="s">
        <v>151</v>
      </c>
      <c r="D67" s="86"/>
      <c r="E67" s="86"/>
      <c r="F67" s="86"/>
      <c r="G67" s="86"/>
      <c r="H67" s="86"/>
      <c r="I67" s="86"/>
      <c r="J67" s="86"/>
      <c r="K67" s="86"/>
      <c r="L67" s="86"/>
    </row>
    <row r="68" spans="2:12" ht="46.5" customHeight="1">
      <c r="B68" s="3"/>
      <c r="C68" s="80" t="s">
        <v>238</v>
      </c>
      <c r="D68" s="81"/>
      <c r="E68" s="81"/>
      <c r="F68" s="82"/>
      <c r="G68" s="3" t="s">
        <v>68</v>
      </c>
      <c r="H68" s="83" t="s">
        <v>65</v>
      </c>
      <c r="I68" s="84"/>
      <c r="J68" s="45">
        <f>J64/('1010'!J73+'1020'!J83)</f>
        <v>1</v>
      </c>
      <c r="K68" s="45">
        <v>0</v>
      </c>
      <c r="L68" s="45">
        <f>J68</f>
        <v>1</v>
      </c>
    </row>
    <row r="69" spans="2:12" ht="16.5" customHeight="1" hidden="1">
      <c r="B69" s="3"/>
      <c r="C69" s="83"/>
      <c r="D69" s="125"/>
      <c r="E69" s="125"/>
      <c r="F69" s="84"/>
      <c r="G69" s="3"/>
      <c r="H69" s="83"/>
      <c r="I69" s="84"/>
      <c r="J69" s="3"/>
      <c r="K69" s="6"/>
      <c r="L69" s="31"/>
    </row>
    <row r="70" ht="16.5" customHeight="1"/>
    <row r="72" spans="2:12" ht="58.5" customHeight="1">
      <c r="B72" s="77" t="str">
        <f>'1010'!B89:F89</f>
        <v>Заступник директора департаменту освіти і науки </v>
      </c>
      <c r="C72" s="77"/>
      <c r="D72" s="77"/>
      <c r="E72" s="77"/>
      <c r="F72" s="77"/>
      <c r="G72" s="32"/>
      <c r="H72" s="32"/>
      <c r="I72" s="33"/>
      <c r="J72" s="33"/>
      <c r="K72" s="32"/>
      <c r="L72" s="34" t="str">
        <f>'1010'!L89</f>
        <v>Т.Л. Басова</v>
      </c>
    </row>
    <row r="73" spans="2:12" ht="16.5">
      <c r="B73" s="12"/>
      <c r="C73" s="12"/>
      <c r="D73" s="12"/>
      <c r="E73" s="12"/>
      <c r="F73" s="12"/>
      <c r="G73" s="2"/>
      <c r="H73" s="2"/>
      <c r="I73" s="116" t="s">
        <v>54</v>
      </c>
      <c r="J73" s="116"/>
      <c r="K73" s="2"/>
      <c r="L73" s="35" t="s">
        <v>251</v>
      </c>
    </row>
    <row r="74" spans="2:12" ht="16.5">
      <c r="B74" s="12"/>
      <c r="C74" s="12"/>
      <c r="D74" s="12"/>
      <c r="E74" s="12"/>
      <c r="F74" s="12"/>
      <c r="G74" s="2"/>
      <c r="H74" s="2"/>
      <c r="I74" s="2"/>
      <c r="J74" s="2"/>
      <c r="K74" s="2"/>
      <c r="L74" s="36"/>
    </row>
    <row r="75" spans="2:12" ht="45.75" customHeight="1">
      <c r="B75" s="90" t="s">
        <v>37</v>
      </c>
      <c r="C75" s="90"/>
      <c r="D75" s="90"/>
      <c r="E75" s="90"/>
      <c r="F75" s="90"/>
      <c r="G75" s="2"/>
      <c r="H75" s="2"/>
      <c r="I75" s="2"/>
      <c r="J75" s="2"/>
      <c r="K75" s="2"/>
      <c r="L75" s="36"/>
    </row>
    <row r="76" spans="2:12" ht="35.25" customHeight="1">
      <c r="B76" s="77" t="s">
        <v>14</v>
      </c>
      <c r="C76" s="77"/>
      <c r="D76" s="77"/>
      <c r="E76" s="77"/>
      <c r="F76" s="77"/>
      <c r="G76" s="32"/>
      <c r="H76" s="32"/>
      <c r="I76" s="33"/>
      <c r="J76" s="33"/>
      <c r="K76" s="32"/>
      <c r="L76" s="34" t="s">
        <v>13</v>
      </c>
    </row>
    <row r="77" spans="7:12" ht="16.5">
      <c r="G77" s="2"/>
      <c r="H77" s="2"/>
      <c r="I77" s="116" t="s">
        <v>54</v>
      </c>
      <c r="J77" s="116"/>
      <c r="K77" s="2"/>
      <c r="L77" s="35" t="s">
        <v>251</v>
      </c>
    </row>
    <row r="78" spans="2:5" ht="29.25" customHeight="1">
      <c r="B78" s="118">
        <f>'1010'!B95:E95</f>
        <v>43579</v>
      </c>
      <c r="C78" s="119"/>
      <c r="D78" s="119"/>
      <c r="E78" s="119"/>
    </row>
    <row r="79" spans="2:5" ht="16.5">
      <c r="B79" s="113" t="s">
        <v>252</v>
      </c>
      <c r="C79" s="113"/>
      <c r="D79" s="113"/>
      <c r="E79" s="113"/>
    </row>
    <row r="80" ht="17.25">
      <c r="B80" s="63" t="s">
        <v>253</v>
      </c>
    </row>
  </sheetData>
  <sheetProtection/>
  <mergeCells count="90">
    <mergeCell ref="D15:L15"/>
    <mergeCell ref="D16:L16"/>
    <mergeCell ref="B25:L25"/>
    <mergeCell ref="B38:D38"/>
    <mergeCell ref="E38:L38"/>
    <mergeCell ref="B28:L28"/>
    <mergeCell ref="B30:C30"/>
    <mergeCell ref="B32:L32"/>
    <mergeCell ref="B33:L33"/>
    <mergeCell ref="H19:I19"/>
    <mergeCell ref="B26:L26"/>
    <mergeCell ref="B39:L39"/>
    <mergeCell ref="B24:L24"/>
    <mergeCell ref="B19:F19"/>
    <mergeCell ref="B41:C41"/>
    <mergeCell ref="B37:C37"/>
    <mergeCell ref="D41:H41"/>
    <mergeCell ref="B27:L27"/>
    <mergeCell ref="B22:L22"/>
    <mergeCell ref="B23:L23"/>
    <mergeCell ref="M32:AA32"/>
    <mergeCell ref="D36:L36"/>
    <mergeCell ref="D37:L37"/>
    <mergeCell ref="C58:F58"/>
    <mergeCell ref="H63:I63"/>
    <mergeCell ref="A11:L11"/>
    <mergeCell ref="E17:L17"/>
    <mergeCell ref="B21:L21"/>
    <mergeCell ref="B51:I51"/>
    <mergeCell ref="B44:H44"/>
    <mergeCell ref="J5:L5"/>
    <mergeCell ref="J6:L6"/>
    <mergeCell ref="J7:L7"/>
    <mergeCell ref="J8:L8"/>
    <mergeCell ref="B49:I49"/>
    <mergeCell ref="B43:C43"/>
    <mergeCell ref="E18:L18"/>
    <mergeCell ref="A10:L10"/>
    <mergeCell ref="B46:L46"/>
    <mergeCell ref="B48:I48"/>
    <mergeCell ref="H61:I61"/>
    <mergeCell ref="C60:F60"/>
    <mergeCell ref="H58:I58"/>
    <mergeCell ref="H55:I55"/>
    <mergeCell ref="C55:F55"/>
    <mergeCell ref="C61:F61"/>
    <mergeCell ref="C59:F59"/>
    <mergeCell ref="H59:I59"/>
    <mergeCell ref="C56:F56"/>
    <mergeCell ref="B34:L34"/>
    <mergeCell ref="B42:C42"/>
    <mergeCell ref="B52:I52"/>
    <mergeCell ref="B50:I50"/>
    <mergeCell ref="B53:L53"/>
    <mergeCell ref="B36:C36"/>
    <mergeCell ref="D42:H42"/>
    <mergeCell ref="B75:F75"/>
    <mergeCell ref="B76:F76"/>
    <mergeCell ref="I73:J73"/>
    <mergeCell ref="C69:F69"/>
    <mergeCell ref="H68:I68"/>
    <mergeCell ref="H69:I69"/>
    <mergeCell ref="C68:F68"/>
    <mergeCell ref="B72:F72"/>
    <mergeCell ref="J1:L1"/>
    <mergeCell ref="J2:L2"/>
    <mergeCell ref="J3:L3"/>
    <mergeCell ref="J4:L4"/>
    <mergeCell ref="D43:H43"/>
    <mergeCell ref="H56:I56"/>
    <mergeCell ref="K19:L19"/>
    <mergeCell ref="B20:D20"/>
    <mergeCell ref="D13:L13"/>
    <mergeCell ref="D14:L14"/>
    <mergeCell ref="H66:I66"/>
    <mergeCell ref="C66:F66"/>
    <mergeCell ref="C63:F63"/>
    <mergeCell ref="C67:L67"/>
    <mergeCell ref="C64:F64"/>
    <mergeCell ref="H64:I64"/>
    <mergeCell ref="B78:E78"/>
    <mergeCell ref="B79:E79"/>
    <mergeCell ref="D30:L30"/>
    <mergeCell ref="B31:C31"/>
    <mergeCell ref="D31:L31"/>
    <mergeCell ref="C57:L57"/>
    <mergeCell ref="C62:L62"/>
    <mergeCell ref="C65:L65"/>
    <mergeCell ref="I77:J77"/>
    <mergeCell ref="H60:I60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A99"/>
  <sheetViews>
    <sheetView view="pageBreakPreview" zoomScale="60" zoomScaleNormal="60" zoomScalePageLayoutView="0" workbookViewId="0" topLeftCell="A83">
      <selection activeCell="L91" sqref="L91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8" width="22.28125" style="11" customWidth="1"/>
    <col min="9" max="9" width="25.7109375" style="11" customWidth="1"/>
    <col min="10" max="11" width="24.421875" style="11" customWidth="1"/>
    <col min="12" max="12" width="24.28125" style="11" customWidth="1"/>
    <col min="13" max="13" width="26.28125" style="12" customWidth="1"/>
    <col min="14" max="14" width="14.7109375" style="11" bestFit="1" customWidth="1"/>
    <col min="15" max="16384" width="9.140625" style="11" customWidth="1"/>
  </cols>
  <sheetData>
    <row r="1" spans="9:12" ht="17.25" customHeight="1">
      <c r="I1" s="7"/>
      <c r="J1" s="97" t="s">
        <v>15</v>
      </c>
      <c r="K1" s="97"/>
      <c r="L1" s="97"/>
    </row>
    <row r="2" spans="9:12" ht="16.5" customHeight="1">
      <c r="I2" s="7"/>
      <c r="J2" s="97" t="s">
        <v>244</v>
      </c>
      <c r="K2" s="97"/>
      <c r="L2" s="97"/>
    </row>
    <row r="3" spans="6:12" ht="13.5" customHeight="1">
      <c r="F3" s="12"/>
      <c r="G3" s="12"/>
      <c r="H3" s="12"/>
      <c r="I3" s="7"/>
      <c r="J3" s="97" t="s">
        <v>245</v>
      </c>
      <c r="K3" s="97"/>
      <c r="L3" s="97"/>
    </row>
    <row r="4" spans="9:12" ht="20.25" customHeight="1">
      <c r="I4" s="8"/>
      <c r="J4" s="98" t="s">
        <v>15</v>
      </c>
      <c r="K4" s="98"/>
      <c r="L4" s="98"/>
    </row>
    <row r="5" spans="6:12" ht="20.25" customHeight="1">
      <c r="F5" s="1"/>
      <c r="G5" s="1"/>
      <c r="H5" s="1"/>
      <c r="I5" s="7"/>
      <c r="J5" s="98" t="s">
        <v>246</v>
      </c>
      <c r="K5" s="98"/>
      <c r="L5" s="98"/>
    </row>
    <row r="6" spans="6:12" ht="15" customHeight="1">
      <c r="F6" s="1"/>
      <c r="G6" s="1"/>
      <c r="H6" s="1"/>
      <c r="I6" s="7"/>
      <c r="J6" s="99" t="s">
        <v>41</v>
      </c>
      <c r="K6" s="99"/>
      <c r="L6" s="99"/>
    </row>
    <row r="7" spans="6:12" ht="15" customHeight="1">
      <c r="F7" s="1"/>
      <c r="G7" s="1"/>
      <c r="H7" s="1"/>
      <c r="I7" s="9"/>
      <c r="J7" s="100" t="s">
        <v>42</v>
      </c>
      <c r="K7" s="100"/>
      <c r="L7" s="100"/>
    </row>
    <row r="8" spans="6:12" ht="28.5" customHeight="1">
      <c r="F8" s="1"/>
      <c r="G8" s="1"/>
      <c r="H8" s="1"/>
      <c r="I8" s="8"/>
      <c r="J8" s="98" t="s">
        <v>266</v>
      </c>
      <c r="K8" s="98"/>
      <c r="L8" s="98"/>
    </row>
    <row r="9" ht="27.75" customHeight="1"/>
    <row r="10" spans="1:12" ht="19.5" customHeight="1">
      <c r="A10" s="88" t="s">
        <v>16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24" customHeight="1">
      <c r="A11" s="88" t="s">
        <v>43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ht="9" customHeight="1"/>
    <row r="13" spans="1:12" ht="27.75" customHeight="1">
      <c r="A13" s="13" t="s">
        <v>17</v>
      </c>
      <c r="B13" s="14" t="s">
        <v>10</v>
      </c>
      <c r="C13" s="15"/>
      <c r="D13" s="89" t="s">
        <v>40</v>
      </c>
      <c r="E13" s="89"/>
      <c r="F13" s="89"/>
      <c r="G13" s="89"/>
      <c r="H13" s="89"/>
      <c r="I13" s="89"/>
      <c r="J13" s="89"/>
      <c r="K13" s="89"/>
      <c r="L13" s="89"/>
    </row>
    <row r="14" spans="1:12" ht="9.75" customHeight="1">
      <c r="A14" s="13"/>
      <c r="B14" s="58" t="s">
        <v>139</v>
      </c>
      <c r="D14" s="93" t="s">
        <v>20</v>
      </c>
      <c r="E14" s="93"/>
      <c r="F14" s="93"/>
      <c r="G14" s="93"/>
      <c r="H14" s="93"/>
      <c r="I14" s="93"/>
      <c r="J14" s="93"/>
      <c r="K14" s="93"/>
      <c r="L14" s="93"/>
    </row>
    <row r="15" spans="1:12" ht="27" customHeight="1">
      <c r="A15" s="13" t="s">
        <v>18</v>
      </c>
      <c r="B15" s="14" t="s">
        <v>7</v>
      </c>
      <c r="C15" s="15"/>
      <c r="D15" s="89" t="s">
        <v>40</v>
      </c>
      <c r="E15" s="89"/>
      <c r="F15" s="89"/>
      <c r="G15" s="89"/>
      <c r="H15" s="89"/>
      <c r="I15" s="89"/>
      <c r="J15" s="89"/>
      <c r="K15" s="89"/>
      <c r="L15" s="89"/>
    </row>
    <row r="16" spans="1:12" ht="10.5" customHeight="1">
      <c r="A16" s="13"/>
      <c r="B16" s="58" t="s">
        <v>139</v>
      </c>
      <c r="D16" s="93" t="s">
        <v>21</v>
      </c>
      <c r="E16" s="93"/>
      <c r="F16" s="93"/>
      <c r="G16" s="93"/>
      <c r="H16" s="93"/>
      <c r="I16" s="93"/>
      <c r="J16" s="93"/>
      <c r="K16" s="93"/>
      <c r="L16" s="93"/>
    </row>
    <row r="17" spans="1:12" ht="26.25" customHeight="1">
      <c r="A17" s="13" t="s">
        <v>19</v>
      </c>
      <c r="B17" s="14" t="s">
        <v>199</v>
      </c>
      <c r="C17" s="15"/>
      <c r="D17" s="14" t="s">
        <v>118</v>
      </c>
      <c r="E17" s="89" t="s">
        <v>200</v>
      </c>
      <c r="F17" s="89"/>
      <c r="G17" s="89"/>
      <c r="H17" s="89"/>
      <c r="I17" s="89"/>
      <c r="J17" s="89"/>
      <c r="K17" s="89"/>
      <c r="L17" s="89"/>
    </row>
    <row r="18" spans="1:12" ht="10.5" customHeight="1">
      <c r="A18" s="13"/>
      <c r="B18" s="58" t="s">
        <v>139</v>
      </c>
      <c r="D18" s="16" t="s">
        <v>22</v>
      </c>
      <c r="E18" s="109" t="s">
        <v>23</v>
      </c>
      <c r="F18" s="109"/>
      <c r="G18" s="109"/>
      <c r="H18" s="109"/>
      <c r="I18" s="109"/>
      <c r="J18" s="109"/>
      <c r="K18" s="109"/>
      <c r="L18" s="109"/>
    </row>
    <row r="19" spans="1:12" ht="25.5" customHeight="1">
      <c r="A19" s="13" t="s">
        <v>24</v>
      </c>
      <c r="B19" s="90" t="s">
        <v>141</v>
      </c>
      <c r="C19" s="90"/>
      <c r="D19" s="90"/>
      <c r="E19" s="90"/>
      <c r="F19" s="90"/>
      <c r="G19" s="55">
        <f>J19+B20</f>
        <v>74122852.53999999</v>
      </c>
      <c r="H19" s="90" t="s">
        <v>142</v>
      </c>
      <c r="I19" s="90"/>
      <c r="J19" s="55">
        <f>40485019-70000-399600-882000-60000-150000-577098-336000</f>
        <v>38010321</v>
      </c>
      <c r="K19" s="110" t="s">
        <v>143</v>
      </c>
      <c r="L19" s="110"/>
    </row>
    <row r="20" spans="2:13" ht="21" customHeight="1">
      <c r="B20" s="103">
        <f>37164810-1147176.46+104000-9102</f>
        <v>36112531.54</v>
      </c>
      <c r="C20" s="103"/>
      <c r="D20" s="103"/>
      <c r="E20" s="15" t="s">
        <v>140</v>
      </c>
      <c r="I20" s="17"/>
      <c r="J20" s="17"/>
      <c r="K20" s="18"/>
      <c r="L20" s="19"/>
      <c r="M20" s="20"/>
    </row>
    <row r="21" spans="1:12" ht="29.25" customHeight="1">
      <c r="A21" s="15" t="s">
        <v>25</v>
      </c>
      <c r="B21" s="90" t="s">
        <v>26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18" customHeight="1">
      <c r="A22" s="15"/>
      <c r="B22" s="106" t="s">
        <v>5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2" ht="17.25" customHeight="1">
      <c r="A23" s="15"/>
      <c r="B23" s="106" t="s">
        <v>4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ht="34.5" customHeight="1">
      <c r="A24" s="15"/>
      <c r="B24" s="106" t="s">
        <v>300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ht="34.5" customHeight="1">
      <c r="A25" s="15"/>
      <c r="B25" s="106" t="s">
        <v>221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2" ht="34.5" customHeight="1">
      <c r="A26" s="15"/>
      <c r="B26" s="106" t="s">
        <v>145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12" ht="19.5" customHeight="1">
      <c r="A27" s="15"/>
      <c r="B27" s="106" t="s">
        <v>153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1:13" ht="39" customHeight="1">
      <c r="A28" s="15"/>
      <c r="B28" s="106" t="s">
        <v>219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21"/>
    </row>
    <row r="29" spans="1:12" ht="29.25" customHeight="1">
      <c r="A29" s="15" t="s">
        <v>27</v>
      </c>
      <c r="B29" s="90" t="s">
        <v>247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3" ht="10.5" customHeight="1">
      <c r="A30" s="15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21"/>
    </row>
    <row r="31" spans="1:13" ht="21" customHeight="1">
      <c r="A31" s="15"/>
      <c r="B31" s="108" t="s">
        <v>30</v>
      </c>
      <c r="C31" s="108"/>
      <c r="D31" s="108" t="s">
        <v>248</v>
      </c>
      <c r="E31" s="108"/>
      <c r="F31" s="108"/>
      <c r="G31" s="108"/>
      <c r="H31" s="108"/>
      <c r="I31" s="108"/>
      <c r="J31" s="108"/>
      <c r="K31" s="108"/>
      <c r="L31" s="108"/>
      <c r="M31" s="21"/>
    </row>
    <row r="32" spans="1:13" ht="22.5" customHeight="1">
      <c r="A32" s="15"/>
      <c r="B32" s="102">
        <v>1</v>
      </c>
      <c r="C32" s="102"/>
      <c r="D32" s="80" t="s">
        <v>291</v>
      </c>
      <c r="E32" s="81"/>
      <c r="F32" s="81"/>
      <c r="G32" s="81"/>
      <c r="H32" s="81"/>
      <c r="I32" s="81"/>
      <c r="J32" s="81"/>
      <c r="K32" s="81"/>
      <c r="L32" s="82"/>
      <c r="M32" s="21"/>
    </row>
    <row r="33" spans="1:13" ht="22.5" customHeight="1">
      <c r="A33" s="15"/>
      <c r="B33" s="102">
        <v>2</v>
      </c>
      <c r="C33" s="102"/>
      <c r="D33" s="80" t="s">
        <v>276</v>
      </c>
      <c r="E33" s="81"/>
      <c r="F33" s="81"/>
      <c r="G33" s="81"/>
      <c r="H33" s="81"/>
      <c r="I33" s="81"/>
      <c r="J33" s="81"/>
      <c r="K33" s="81"/>
      <c r="L33" s="82"/>
      <c r="M33" s="21"/>
    </row>
    <row r="34" spans="1:27" ht="24.75" customHeight="1">
      <c r="A34" s="15" t="s">
        <v>27</v>
      </c>
      <c r="B34" s="90" t="s">
        <v>28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</row>
    <row r="35" spans="2:12" ht="21" customHeight="1">
      <c r="B35" s="111" t="s">
        <v>187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2" ht="22.5" customHeight="1">
      <c r="A36" s="15" t="s">
        <v>29</v>
      </c>
      <c r="B36" s="90" t="s">
        <v>46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ht="8.25" customHeight="1"/>
    <row r="38" spans="2:12" ht="19.5" customHeight="1">
      <c r="B38" s="108" t="s">
        <v>30</v>
      </c>
      <c r="C38" s="108"/>
      <c r="D38" s="108" t="s">
        <v>44</v>
      </c>
      <c r="E38" s="108"/>
      <c r="F38" s="108"/>
      <c r="G38" s="108"/>
      <c r="H38" s="108"/>
      <c r="I38" s="108"/>
      <c r="J38" s="108"/>
      <c r="K38" s="108"/>
      <c r="L38" s="108"/>
    </row>
    <row r="39" spans="2:12" ht="16.5" customHeight="1" hidden="1">
      <c r="B39" s="102">
        <v>1</v>
      </c>
      <c r="C39" s="102"/>
      <c r="D39" s="112" t="s">
        <v>126</v>
      </c>
      <c r="E39" s="112"/>
      <c r="F39" s="112"/>
      <c r="G39" s="112"/>
      <c r="H39" s="112"/>
      <c r="I39" s="112"/>
      <c r="J39" s="112"/>
      <c r="K39" s="112"/>
      <c r="L39" s="112"/>
    </row>
    <row r="40" spans="2:12" ht="18.75" customHeight="1" hidden="1">
      <c r="B40" s="102">
        <v>2</v>
      </c>
      <c r="C40" s="102"/>
      <c r="D40" s="112" t="s">
        <v>127</v>
      </c>
      <c r="E40" s="112"/>
      <c r="F40" s="112"/>
      <c r="G40" s="112"/>
      <c r="H40" s="112"/>
      <c r="I40" s="112"/>
      <c r="J40" s="112"/>
      <c r="K40" s="112"/>
      <c r="L40" s="112"/>
    </row>
    <row r="41" spans="2:12" ht="18.75" customHeight="1" hidden="1">
      <c r="B41" s="102">
        <v>3</v>
      </c>
      <c r="C41" s="102"/>
      <c r="D41" s="112" t="s">
        <v>128</v>
      </c>
      <c r="E41" s="112"/>
      <c r="F41" s="112"/>
      <c r="G41" s="112"/>
      <c r="H41" s="112"/>
      <c r="I41" s="112"/>
      <c r="J41" s="112"/>
      <c r="K41" s="112"/>
      <c r="L41" s="112"/>
    </row>
    <row r="42" spans="2:12" ht="18.75" customHeight="1" hidden="1">
      <c r="B42" s="102">
        <v>5</v>
      </c>
      <c r="C42" s="102"/>
      <c r="D42" s="112" t="s">
        <v>137</v>
      </c>
      <c r="E42" s="112"/>
      <c r="F42" s="112"/>
      <c r="G42" s="112"/>
      <c r="H42" s="112"/>
      <c r="I42" s="112"/>
      <c r="J42" s="112"/>
      <c r="K42" s="112"/>
      <c r="L42" s="112"/>
    </row>
    <row r="43" spans="2:12" ht="21.75" customHeight="1">
      <c r="B43" s="102">
        <v>1</v>
      </c>
      <c r="C43" s="102"/>
      <c r="D43" s="112" t="s">
        <v>201</v>
      </c>
      <c r="E43" s="112"/>
      <c r="F43" s="112"/>
      <c r="G43" s="112"/>
      <c r="H43" s="112"/>
      <c r="I43" s="112"/>
      <c r="J43" s="112"/>
      <c r="K43" s="112"/>
      <c r="L43" s="112"/>
    </row>
    <row r="44" spans="2:12" ht="24.75" customHeight="1">
      <c r="B44" s="102">
        <v>2</v>
      </c>
      <c r="C44" s="102"/>
      <c r="D44" s="112" t="s">
        <v>202</v>
      </c>
      <c r="E44" s="112"/>
      <c r="F44" s="112"/>
      <c r="G44" s="112"/>
      <c r="H44" s="112"/>
      <c r="I44" s="112"/>
      <c r="J44" s="112"/>
      <c r="K44" s="112"/>
      <c r="L44" s="112"/>
    </row>
    <row r="45" spans="1:12" ht="23.25" customHeight="1">
      <c r="A45" s="15" t="s">
        <v>31</v>
      </c>
      <c r="B45" s="90" t="s">
        <v>45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ht="20.25" customHeight="1">
      <c r="L46" s="22" t="s">
        <v>140</v>
      </c>
    </row>
    <row r="47" spans="1:14" ht="32.25" customHeight="1">
      <c r="A47" s="23"/>
      <c r="B47" s="108" t="s">
        <v>30</v>
      </c>
      <c r="C47" s="108"/>
      <c r="D47" s="108" t="s">
        <v>47</v>
      </c>
      <c r="E47" s="108"/>
      <c r="F47" s="108"/>
      <c r="G47" s="108"/>
      <c r="H47" s="108"/>
      <c r="I47" s="4" t="s">
        <v>32</v>
      </c>
      <c r="J47" s="4" t="s">
        <v>33</v>
      </c>
      <c r="K47" s="75" t="s">
        <v>48</v>
      </c>
      <c r="L47" s="4" t="s">
        <v>49</v>
      </c>
      <c r="M47" s="12">
        <v>42665913</v>
      </c>
      <c r="N47" s="52">
        <f>M47-M49</f>
        <v>42665913</v>
      </c>
    </row>
    <row r="48" spans="2:12" ht="8.25" customHeight="1">
      <c r="B48" s="117">
        <v>1</v>
      </c>
      <c r="C48" s="117"/>
      <c r="D48" s="117">
        <v>2</v>
      </c>
      <c r="E48" s="117"/>
      <c r="F48" s="117"/>
      <c r="G48" s="117"/>
      <c r="H48" s="117"/>
      <c r="I48" s="24">
        <v>3</v>
      </c>
      <c r="J48" s="24">
        <v>4</v>
      </c>
      <c r="K48" s="24">
        <v>5</v>
      </c>
      <c r="L48" s="24">
        <v>6</v>
      </c>
    </row>
    <row r="49" spans="2:14" ht="32.25" customHeight="1" hidden="1">
      <c r="B49" s="102">
        <v>1</v>
      </c>
      <c r="C49" s="102"/>
      <c r="D49" s="112" t="s">
        <v>188</v>
      </c>
      <c r="E49" s="112"/>
      <c r="F49" s="112"/>
      <c r="G49" s="112"/>
      <c r="H49" s="112"/>
      <c r="I49" s="54"/>
      <c r="J49" s="54"/>
      <c r="K49" s="76">
        <v>0</v>
      </c>
      <c r="L49" s="54">
        <f aca="true" t="shared" si="0" ref="L49:L55">I49+J49</f>
        <v>0</v>
      </c>
      <c r="M49" s="51">
        <f>I49+I50+I51</f>
        <v>0</v>
      </c>
      <c r="N49" s="11">
        <v>3773675</v>
      </c>
    </row>
    <row r="50" spans="2:12" ht="18" customHeight="1" hidden="1">
      <c r="B50" s="102">
        <v>2</v>
      </c>
      <c r="C50" s="102"/>
      <c r="D50" s="112" t="s">
        <v>189</v>
      </c>
      <c r="E50" s="112"/>
      <c r="F50" s="112"/>
      <c r="G50" s="112"/>
      <c r="H50" s="112"/>
      <c r="I50" s="54"/>
      <c r="J50" s="54"/>
      <c r="K50" s="76">
        <v>0</v>
      </c>
      <c r="L50" s="54">
        <f t="shared" si="0"/>
        <v>0</v>
      </c>
    </row>
    <row r="51" spans="2:12" ht="17.25" customHeight="1" hidden="1">
      <c r="B51" s="102">
        <v>3</v>
      </c>
      <c r="C51" s="102"/>
      <c r="D51" s="112" t="s">
        <v>190</v>
      </c>
      <c r="E51" s="112"/>
      <c r="F51" s="112"/>
      <c r="G51" s="112"/>
      <c r="H51" s="112"/>
      <c r="I51" s="54"/>
      <c r="J51" s="54"/>
      <c r="K51" s="76">
        <v>0</v>
      </c>
      <c r="L51" s="54">
        <f t="shared" si="0"/>
        <v>0</v>
      </c>
    </row>
    <row r="52" spans="2:12" ht="16.5" customHeight="1" hidden="1">
      <c r="B52" s="102">
        <v>4</v>
      </c>
      <c r="C52" s="102"/>
      <c r="D52" s="112" t="s">
        <v>191</v>
      </c>
      <c r="E52" s="112"/>
      <c r="F52" s="112"/>
      <c r="G52" s="112"/>
      <c r="H52" s="112"/>
      <c r="I52" s="54"/>
      <c r="J52" s="54"/>
      <c r="K52" s="76">
        <v>0</v>
      </c>
      <c r="L52" s="54">
        <f t="shared" si="0"/>
        <v>0</v>
      </c>
    </row>
    <row r="53" spans="2:12" ht="31.5" customHeight="1">
      <c r="B53" s="102">
        <v>1</v>
      </c>
      <c r="C53" s="102"/>
      <c r="D53" s="112" t="s">
        <v>192</v>
      </c>
      <c r="E53" s="112"/>
      <c r="F53" s="112"/>
      <c r="G53" s="112"/>
      <c r="H53" s="112"/>
      <c r="I53" s="54">
        <v>323990</v>
      </c>
      <c r="J53" s="54">
        <v>0</v>
      </c>
      <c r="K53" s="76">
        <v>0</v>
      </c>
      <c r="L53" s="54">
        <f t="shared" si="0"/>
        <v>323990</v>
      </c>
    </row>
    <row r="54" spans="2:12" ht="18" customHeight="1">
      <c r="B54" s="102">
        <v>2</v>
      </c>
      <c r="C54" s="102"/>
      <c r="D54" s="112" t="s">
        <v>193</v>
      </c>
      <c r="E54" s="112"/>
      <c r="F54" s="112"/>
      <c r="G54" s="112"/>
      <c r="H54" s="112"/>
      <c r="I54" s="54">
        <f>40485019-I53-70000-399600-150000-882000-60000-577098-336000</f>
        <v>37686331</v>
      </c>
      <c r="J54" s="54">
        <f>37164810+2214055.54-3361232+104000-9102</f>
        <v>36112531.54</v>
      </c>
      <c r="K54" s="76">
        <f>J54</f>
        <v>36112531.54</v>
      </c>
      <c r="L54" s="54">
        <f t="shared" si="0"/>
        <v>73798862.53999999</v>
      </c>
    </row>
    <row r="55" spans="2:12" ht="21.75" customHeight="1">
      <c r="B55" s="129" t="s">
        <v>2</v>
      </c>
      <c r="C55" s="129"/>
      <c r="D55" s="129"/>
      <c r="E55" s="129"/>
      <c r="F55" s="129"/>
      <c r="G55" s="129"/>
      <c r="H55" s="129"/>
      <c r="I55" s="56">
        <f>SUM(I49:I54)</f>
        <v>38010321</v>
      </c>
      <c r="J55" s="56">
        <f>SUM(J49:J54)</f>
        <v>36112531.54</v>
      </c>
      <c r="K55" s="56">
        <f>SUM(K49:K54)</f>
        <v>36112531.54</v>
      </c>
      <c r="L55" s="56">
        <f t="shared" si="0"/>
        <v>74122852.53999999</v>
      </c>
    </row>
    <row r="56" spans="1:27" s="12" customFormat="1" ht="20.25" customHeight="1">
      <c r="A56" s="15" t="s">
        <v>34</v>
      </c>
      <c r="B56" s="90" t="s">
        <v>147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s="12" customFormat="1" ht="19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22" t="s">
        <v>140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s="12" customFormat="1" ht="24.75" customHeight="1">
      <c r="A58" s="11"/>
      <c r="B58" s="108" t="s">
        <v>51</v>
      </c>
      <c r="C58" s="108"/>
      <c r="D58" s="108"/>
      <c r="E58" s="108"/>
      <c r="F58" s="108"/>
      <c r="G58" s="108"/>
      <c r="H58" s="108"/>
      <c r="I58" s="108"/>
      <c r="J58" s="4" t="s">
        <v>32</v>
      </c>
      <c r="K58" s="4" t="s">
        <v>33</v>
      </c>
      <c r="L58" s="4" t="s">
        <v>49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12" customFormat="1" ht="7.5" customHeight="1">
      <c r="A59" s="11"/>
      <c r="B59" s="117">
        <v>1</v>
      </c>
      <c r="C59" s="117"/>
      <c r="D59" s="117"/>
      <c r="E59" s="117"/>
      <c r="F59" s="117"/>
      <c r="G59" s="117"/>
      <c r="H59" s="117"/>
      <c r="I59" s="117"/>
      <c r="J59" s="24">
        <v>2</v>
      </c>
      <c r="K59" s="24">
        <v>3</v>
      </c>
      <c r="L59" s="24">
        <v>4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s="12" customFormat="1" ht="24" customHeight="1">
      <c r="A60" s="11"/>
      <c r="B60" s="112" t="s">
        <v>56</v>
      </c>
      <c r="C60" s="112"/>
      <c r="D60" s="112"/>
      <c r="E60" s="112"/>
      <c r="F60" s="112"/>
      <c r="G60" s="112"/>
      <c r="H60" s="112"/>
      <c r="I60" s="112"/>
      <c r="J60" s="48">
        <v>323990</v>
      </c>
      <c r="K60" s="48">
        <f>37164810+2214055.54-3361232+104000-9102</f>
        <v>36112531.54</v>
      </c>
      <c r="L60" s="56">
        <f>J60+K60</f>
        <v>36436521.54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s="12" customFormat="1" ht="24" customHeight="1">
      <c r="A61" s="11"/>
      <c r="B61" s="112" t="s">
        <v>1</v>
      </c>
      <c r="C61" s="112"/>
      <c r="D61" s="112"/>
      <c r="E61" s="112"/>
      <c r="F61" s="112"/>
      <c r="G61" s="112"/>
      <c r="H61" s="112"/>
      <c r="I61" s="112"/>
      <c r="J61" s="48">
        <v>2025671</v>
      </c>
      <c r="K61" s="48">
        <v>0</v>
      </c>
      <c r="L61" s="56">
        <f>J61+K61</f>
        <v>2025671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12" customFormat="1" ht="23.25" customHeight="1">
      <c r="A62" s="11"/>
      <c r="B62" s="129" t="s">
        <v>2</v>
      </c>
      <c r="C62" s="129"/>
      <c r="D62" s="129"/>
      <c r="E62" s="129"/>
      <c r="F62" s="129"/>
      <c r="G62" s="129"/>
      <c r="H62" s="129"/>
      <c r="I62" s="129"/>
      <c r="J62" s="56">
        <f>SUM(J60:J61)</f>
        <v>2349661</v>
      </c>
      <c r="K62" s="56">
        <f>SUM(K60:K61)</f>
        <v>36112531.54</v>
      </c>
      <c r="L62" s="56">
        <f>SUM(L60:L61)</f>
        <v>38462192.54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s="12" customFormat="1" ht="23.25" customHeight="1">
      <c r="A63" s="15" t="s">
        <v>35</v>
      </c>
      <c r="B63" s="90" t="s">
        <v>52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s="12" customFormat="1" ht="19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22" t="s">
        <v>140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12" customFormat="1" ht="24.75" customHeight="1">
      <c r="A65" s="11"/>
      <c r="B65" s="4" t="s">
        <v>30</v>
      </c>
      <c r="C65" s="108" t="s">
        <v>53</v>
      </c>
      <c r="D65" s="108"/>
      <c r="E65" s="108"/>
      <c r="F65" s="108"/>
      <c r="G65" s="4" t="s">
        <v>36</v>
      </c>
      <c r="H65" s="108" t="s">
        <v>50</v>
      </c>
      <c r="I65" s="108"/>
      <c r="J65" s="4" t="s">
        <v>32</v>
      </c>
      <c r="K65" s="4" t="s">
        <v>33</v>
      </c>
      <c r="L65" s="4" t="s">
        <v>49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s="12" customFormat="1" ht="8.25" customHeight="1">
      <c r="A66" s="11"/>
      <c r="B66" s="24">
        <v>1</v>
      </c>
      <c r="C66" s="117">
        <v>2</v>
      </c>
      <c r="D66" s="117"/>
      <c r="E66" s="117"/>
      <c r="F66" s="117"/>
      <c r="G66" s="24">
        <v>3</v>
      </c>
      <c r="H66" s="117">
        <v>4</v>
      </c>
      <c r="I66" s="117"/>
      <c r="J66" s="24">
        <v>5</v>
      </c>
      <c r="K66" s="24">
        <v>6</v>
      </c>
      <c r="L66" s="24">
        <v>7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s="12" customFormat="1" ht="19.5" customHeight="1">
      <c r="A67" s="11"/>
      <c r="B67" s="4">
        <v>1</v>
      </c>
      <c r="C67" s="128" t="s">
        <v>152</v>
      </c>
      <c r="D67" s="128"/>
      <c r="E67" s="128"/>
      <c r="F67" s="128"/>
      <c r="G67" s="128"/>
      <c r="H67" s="128"/>
      <c r="I67" s="128"/>
      <c r="J67" s="128"/>
      <c r="K67" s="128"/>
      <c r="L67" s="128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12" customFormat="1" ht="56.25" customHeight="1">
      <c r="A68" s="11"/>
      <c r="B68" s="4"/>
      <c r="C68" s="112" t="s">
        <v>267</v>
      </c>
      <c r="D68" s="112"/>
      <c r="E68" s="112"/>
      <c r="F68" s="112"/>
      <c r="G68" s="3" t="s">
        <v>0</v>
      </c>
      <c r="H68" s="102" t="s">
        <v>70</v>
      </c>
      <c r="I68" s="102"/>
      <c r="J68" s="48">
        <v>323990</v>
      </c>
      <c r="K68" s="48">
        <v>0</v>
      </c>
      <c r="L68" s="48">
        <f aca="true" t="shared" si="1" ref="L68:L73">J68+K68</f>
        <v>323990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s="12" customFormat="1" ht="51.75" customHeight="1">
      <c r="A69" s="11"/>
      <c r="B69" s="4"/>
      <c r="C69" s="112" t="s">
        <v>284</v>
      </c>
      <c r="D69" s="112"/>
      <c r="E69" s="112"/>
      <c r="F69" s="112"/>
      <c r="G69" s="3" t="s">
        <v>195</v>
      </c>
      <c r="H69" s="102" t="s">
        <v>70</v>
      </c>
      <c r="I69" s="102"/>
      <c r="J69" s="48">
        <f>I54</f>
        <v>37686331</v>
      </c>
      <c r="K69" s="48">
        <f>J54</f>
        <v>36112531.54</v>
      </c>
      <c r="L69" s="48">
        <f t="shared" si="1"/>
        <v>73798862.53999999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s="12" customFormat="1" ht="34.5" customHeight="1">
      <c r="A70" s="11"/>
      <c r="B70" s="4"/>
      <c r="C70" s="112" t="s">
        <v>232</v>
      </c>
      <c r="D70" s="112"/>
      <c r="E70" s="112"/>
      <c r="F70" s="112"/>
      <c r="G70" s="3" t="s">
        <v>0</v>
      </c>
      <c r="H70" s="102" t="s">
        <v>70</v>
      </c>
      <c r="I70" s="102"/>
      <c r="J70" s="48">
        <v>0</v>
      </c>
      <c r="K70" s="48">
        <v>483000</v>
      </c>
      <c r="L70" s="48">
        <f t="shared" si="1"/>
        <v>483000</v>
      </c>
      <c r="M70" s="51">
        <f>K70+K71+K72</f>
        <v>36112531.54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12" customFormat="1" ht="19.5" customHeight="1">
      <c r="A71" s="11"/>
      <c r="B71" s="4"/>
      <c r="C71" s="112" t="s">
        <v>233</v>
      </c>
      <c r="D71" s="112"/>
      <c r="E71" s="112"/>
      <c r="F71" s="112"/>
      <c r="G71" s="3" t="s">
        <v>0</v>
      </c>
      <c r="H71" s="102" t="s">
        <v>70</v>
      </c>
      <c r="I71" s="102"/>
      <c r="J71" s="48">
        <v>0</v>
      </c>
      <c r="K71" s="48">
        <f>K69-K70-K72</f>
        <v>35293751.54</v>
      </c>
      <c r="L71" s="48">
        <f t="shared" si="1"/>
        <v>35293751.54</v>
      </c>
      <c r="M71" s="51">
        <f>K69-M70</f>
        <v>0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s="12" customFormat="1" ht="35.25" customHeight="1">
      <c r="A72" s="11"/>
      <c r="B72" s="4"/>
      <c r="C72" s="112" t="s">
        <v>239</v>
      </c>
      <c r="D72" s="112"/>
      <c r="E72" s="112"/>
      <c r="F72" s="112"/>
      <c r="G72" s="3" t="s">
        <v>0</v>
      </c>
      <c r="H72" s="102" t="s">
        <v>70</v>
      </c>
      <c r="I72" s="102"/>
      <c r="J72" s="48">
        <v>0</v>
      </c>
      <c r="K72" s="48">
        <f>50000+75000+50000+77910+82870</f>
        <v>335780</v>
      </c>
      <c r="L72" s="48">
        <f t="shared" si="1"/>
        <v>335780</v>
      </c>
      <c r="N72" s="11">
        <f>50000+75000+50000+77910+82870</f>
        <v>335780</v>
      </c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s="12" customFormat="1" ht="54.75" customHeight="1">
      <c r="A73" s="11"/>
      <c r="B73" s="4"/>
      <c r="C73" s="112" t="s">
        <v>240</v>
      </c>
      <c r="D73" s="112"/>
      <c r="E73" s="112"/>
      <c r="F73" s="112"/>
      <c r="G73" s="3" t="s">
        <v>0</v>
      </c>
      <c r="H73" s="102" t="s">
        <v>70</v>
      </c>
      <c r="I73" s="102"/>
      <c r="J73" s="48">
        <f>J69</f>
        <v>37686331</v>
      </c>
      <c r="K73" s="48">
        <v>0</v>
      </c>
      <c r="L73" s="48">
        <f t="shared" si="1"/>
        <v>37686331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12" customFormat="1" ht="19.5" customHeight="1">
      <c r="A74" s="11"/>
      <c r="B74" s="4">
        <v>2</v>
      </c>
      <c r="C74" s="128" t="s">
        <v>149</v>
      </c>
      <c r="D74" s="128"/>
      <c r="E74" s="128"/>
      <c r="F74" s="128"/>
      <c r="G74" s="128"/>
      <c r="H74" s="128"/>
      <c r="I74" s="128"/>
      <c r="J74" s="128"/>
      <c r="K74" s="128"/>
      <c r="L74" s="128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s="12" customFormat="1" ht="20.25" customHeight="1">
      <c r="A75" s="11"/>
      <c r="B75" s="3"/>
      <c r="C75" s="112" t="s">
        <v>129</v>
      </c>
      <c r="D75" s="112"/>
      <c r="E75" s="112"/>
      <c r="F75" s="112"/>
      <c r="G75" s="3" t="s">
        <v>61</v>
      </c>
      <c r="H75" s="102" t="s">
        <v>70</v>
      </c>
      <c r="I75" s="102"/>
      <c r="J75" s="3">
        <v>179</v>
      </c>
      <c r="K75" s="3">
        <v>0</v>
      </c>
      <c r="L75" s="3">
        <f>J75+K75</f>
        <v>179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s="12" customFormat="1" ht="33.75" customHeight="1">
      <c r="A76" s="11"/>
      <c r="B76" s="3"/>
      <c r="C76" s="112" t="s">
        <v>71</v>
      </c>
      <c r="D76" s="112"/>
      <c r="E76" s="112"/>
      <c r="F76" s="112"/>
      <c r="G76" s="3" t="s">
        <v>39</v>
      </c>
      <c r="H76" s="102" t="s">
        <v>70</v>
      </c>
      <c r="I76" s="102"/>
      <c r="J76" s="3">
        <v>0</v>
      </c>
      <c r="K76" s="44">
        <f>5+4</f>
        <v>9</v>
      </c>
      <c r="L76" s="3">
        <f>J76+K76</f>
        <v>9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12" customFormat="1" ht="21.75" customHeight="1">
      <c r="A77" s="11"/>
      <c r="B77" s="3"/>
      <c r="C77" s="112" t="s">
        <v>315</v>
      </c>
      <c r="D77" s="112"/>
      <c r="E77" s="112"/>
      <c r="F77" s="112"/>
      <c r="G77" s="3" t="s">
        <v>39</v>
      </c>
      <c r="H77" s="102" t="s">
        <v>70</v>
      </c>
      <c r="I77" s="102"/>
      <c r="J77" s="3">
        <v>0</v>
      </c>
      <c r="K77" s="44">
        <v>37</v>
      </c>
      <c r="L77" s="3">
        <f>J77+K77</f>
        <v>37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s="12" customFormat="1" ht="35.25" customHeight="1">
      <c r="A78" s="11"/>
      <c r="B78" s="3"/>
      <c r="C78" s="112" t="s">
        <v>241</v>
      </c>
      <c r="D78" s="112"/>
      <c r="E78" s="112"/>
      <c r="F78" s="112"/>
      <c r="G78" s="3" t="s">
        <v>39</v>
      </c>
      <c r="H78" s="102" t="s">
        <v>70</v>
      </c>
      <c r="I78" s="102"/>
      <c r="J78" s="3">
        <v>0</v>
      </c>
      <c r="K78" s="44">
        <f>4+6</f>
        <v>10</v>
      </c>
      <c r="L78" s="3">
        <f>J78+K78</f>
        <v>10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s="12" customFormat="1" ht="21.75" customHeight="1">
      <c r="A79" s="11"/>
      <c r="B79" s="4">
        <v>3</v>
      </c>
      <c r="C79" s="128" t="s">
        <v>316</v>
      </c>
      <c r="D79" s="128"/>
      <c r="E79" s="128"/>
      <c r="F79" s="128"/>
      <c r="G79" s="128"/>
      <c r="H79" s="128"/>
      <c r="I79" s="128"/>
      <c r="J79" s="128"/>
      <c r="K79" s="128"/>
      <c r="L79" s="128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2:12" ht="20.25" customHeight="1">
      <c r="B80" s="3"/>
      <c r="C80" s="112" t="s">
        <v>130</v>
      </c>
      <c r="D80" s="112"/>
      <c r="E80" s="112"/>
      <c r="F80" s="112"/>
      <c r="G80" s="3" t="s">
        <v>0</v>
      </c>
      <c r="H80" s="102" t="s">
        <v>70</v>
      </c>
      <c r="I80" s="102"/>
      <c r="J80" s="37">
        <f>J68/J75</f>
        <v>1810</v>
      </c>
      <c r="K80" s="37">
        <v>0</v>
      </c>
      <c r="L80" s="37">
        <f>L68/L75</f>
        <v>1810</v>
      </c>
    </row>
    <row r="81" spans="2:12" ht="53.25" customHeight="1">
      <c r="B81" s="3"/>
      <c r="C81" s="112" t="s">
        <v>72</v>
      </c>
      <c r="D81" s="112"/>
      <c r="E81" s="112"/>
      <c r="F81" s="112"/>
      <c r="G81" s="3" t="s">
        <v>0</v>
      </c>
      <c r="H81" s="102" t="s">
        <v>70</v>
      </c>
      <c r="I81" s="102"/>
      <c r="J81" s="3">
        <v>0</v>
      </c>
      <c r="K81" s="37">
        <f>K70/K76</f>
        <v>53666.666666666664</v>
      </c>
      <c r="L81" s="37">
        <f>J81+K81</f>
        <v>53666.666666666664</v>
      </c>
    </row>
    <row r="82" spans="2:12" ht="35.25" customHeight="1">
      <c r="B82" s="3"/>
      <c r="C82" s="112" t="s">
        <v>73</v>
      </c>
      <c r="D82" s="112"/>
      <c r="E82" s="112"/>
      <c r="F82" s="112"/>
      <c r="G82" s="3" t="s">
        <v>0</v>
      </c>
      <c r="H82" s="102" t="s">
        <v>70</v>
      </c>
      <c r="I82" s="102"/>
      <c r="J82" s="3">
        <v>0</v>
      </c>
      <c r="K82" s="37">
        <f>K71/K77</f>
        <v>953885.1767567567</v>
      </c>
      <c r="L82" s="37">
        <f>J82+K82</f>
        <v>953885.1767567567</v>
      </c>
    </row>
    <row r="83" spans="2:12" ht="57" customHeight="1">
      <c r="B83" s="3"/>
      <c r="C83" s="112" t="s">
        <v>242</v>
      </c>
      <c r="D83" s="112"/>
      <c r="E83" s="112"/>
      <c r="F83" s="112"/>
      <c r="G83" s="3" t="s">
        <v>0</v>
      </c>
      <c r="H83" s="102" t="s">
        <v>70</v>
      </c>
      <c r="I83" s="102"/>
      <c r="J83" s="3">
        <v>0</v>
      </c>
      <c r="K83" s="37">
        <f>K72/K78</f>
        <v>33578</v>
      </c>
      <c r="L83" s="37">
        <f>J83+K83</f>
        <v>33578</v>
      </c>
    </row>
    <row r="84" spans="2:12" ht="21.75" customHeight="1">
      <c r="B84" s="4">
        <v>4</v>
      </c>
      <c r="C84" s="128" t="s">
        <v>151</v>
      </c>
      <c r="D84" s="128"/>
      <c r="E84" s="128"/>
      <c r="F84" s="128"/>
      <c r="G84" s="3"/>
      <c r="H84" s="102"/>
      <c r="I84" s="102"/>
      <c r="J84" s="3"/>
      <c r="K84" s="3"/>
      <c r="L84" s="4"/>
    </row>
    <row r="85" spans="2:12" ht="48.75" customHeight="1">
      <c r="B85" s="3"/>
      <c r="C85" s="112" t="s">
        <v>74</v>
      </c>
      <c r="D85" s="112"/>
      <c r="E85" s="112"/>
      <c r="F85" s="112"/>
      <c r="G85" s="3" t="s">
        <v>68</v>
      </c>
      <c r="H85" s="102" t="s">
        <v>65</v>
      </c>
      <c r="I85" s="102"/>
      <c r="J85" s="38">
        <v>0</v>
      </c>
      <c r="K85" s="38">
        <v>1</v>
      </c>
      <c r="L85" s="38">
        <f>J85+K85</f>
        <v>1</v>
      </c>
    </row>
    <row r="86" spans="2:12" ht="36.75" customHeight="1">
      <c r="B86" s="3"/>
      <c r="C86" s="112" t="s">
        <v>75</v>
      </c>
      <c r="D86" s="112"/>
      <c r="E86" s="112"/>
      <c r="F86" s="112"/>
      <c r="G86" s="3" t="s">
        <v>68</v>
      </c>
      <c r="H86" s="102" t="s">
        <v>65</v>
      </c>
      <c r="I86" s="102"/>
      <c r="J86" s="38">
        <v>0</v>
      </c>
      <c r="K86" s="38">
        <v>1</v>
      </c>
      <c r="L86" s="38">
        <f>J86+K86</f>
        <v>1</v>
      </c>
    </row>
    <row r="87" spans="2:12" ht="49.5" customHeight="1">
      <c r="B87" s="3"/>
      <c r="C87" s="112" t="s">
        <v>243</v>
      </c>
      <c r="D87" s="112"/>
      <c r="E87" s="112"/>
      <c r="F87" s="112"/>
      <c r="G87" s="3" t="s">
        <v>68</v>
      </c>
      <c r="H87" s="102" t="s">
        <v>65</v>
      </c>
      <c r="I87" s="102"/>
      <c r="J87" s="38">
        <v>0</v>
      </c>
      <c r="K87" s="38">
        <v>1</v>
      </c>
      <c r="L87" s="38">
        <f>J87+K87</f>
        <v>1</v>
      </c>
    </row>
    <row r="89" spans="1:27" s="12" customFormat="1" ht="24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s="12" customFormat="1" ht="46.5" customHeight="1">
      <c r="A90" s="11"/>
      <c r="B90" s="77" t="str">
        <f>'1010'!B89:F89</f>
        <v>Заступник директора департаменту освіти і науки </v>
      </c>
      <c r="C90" s="77"/>
      <c r="D90" s="77"/>
      <c r="E90" s="77"/>
      <c r="F90" s="77"/>
      <c r="G90" s="32"/>
      <c r="H90" s="32"/>
      <c r="I90" s="33"/>
      <c r="J90" s="33"/>
      <c r="K90" s="32"/>
      <c r="L90" s="34" t="str">
        <f>'1010'!L89</f>
        <v>Т.Л. Басова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s="12" customFormat="1" ht="16.5">
      <c r="A91" s="11"/>
      <c r="G91" s="2"/>
      <c r="H91" s="2"/>
      <c r="I91" s="116" t="s">
        <v>54</v>
      </c>
      <c r="J91" s="116"/>
      <c r="K91" s="2"/>
      <c r="L91" s="35" t="s">
        <v>251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s="12" customFormat="1" ht="53.25" customHeight="1">
      <c r="A92" s="11"/>
      <c r="G92" s="2"/>
      <c r="H92" s="2"/>
      <c r="I92" s="2"/>
      <c r="J92" s="2"/>
      <c r="K92" s="2"/>
      <c r="L92" s="36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s="12" customFormat="1" ht="16.5">
      <c r="A93" s="11"/>
      <c r="B93" s="90" t="s">
        <v>37</v>
      </c>
      <c r="C93" s="90"/>
      <c r="D93" s="90"/>
      <c r="E93" s="90"/>
      <c r="F93" s="90"/>
      <c r="G93" s="2"/>
      <c r="H93" s="2"/>
      <c r="I93" s="2"/>
      <c r="J93" s="2"/>
      <c r="K93" s="2"/>
      <c r="L93" s="36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s="12" customFormat="1" ht="16.5" customHeight="1">
      <c r="A94" s="11"/>
      <c r="B94" s="87" t="s">
        <v>312</v>
      </c>
      <c r="C94" s="87"/>
      <c r="D94" s="87"/>
      <c r="E94" s="87"/>
      <c r="F94" s="87"/>
      <c r="G94" s="87"/>
      <c r="H94" s="2"/>
      <c r="I94" s="2"/>
      <c r="J94" s="2"/>
      <c r="K94" s="2"/>
      <c r="L94" s="36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s="12" customFormat="1" ht="36" customHeight="1">
      <c r="A95" s="11"/>
      <c r="B95" s="77" t="s">
        <v>14</v>
      </c>
      <c r="C95" s="77"/>
      <c r="D95" s="77"/>
      <c r="E95" s="77"/>
      <c r="F95" s="77"/>
      <c r="G95" s="77"/>
      <c r="H95" s="32"/>
      <c r="I95" s="33"/>
      <c r="J95" s="33"/>
      <c r="K95" s="32"/>
      <c r="L95" s="34" t="s">
        <v>13</v>
      </c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s="12" customFormat="1" ht="16.5">
      <c r="A96" s="11"/>
      <c r="B96" s="11"/>
      <c r="C96" s="11"/>
      <c r="D96" s="11"/>
      <c r="E96" s="11"/>
      <c r="F96" s="11"/>
      <c r="G96" s="2"/>
      <c r="H96" s="2"/>
      <c r="I96" s="116" t="s">
        <v>54</v>
      </c>
      <c r="J96" s="116"/>
      <c r="K96" s="2"/>
      <c r="L96" s="35" t="s">
        <v>251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2:5" ht="27" customHeight="1">
      <c r="B97" s="118">
        <f>'1010'!B95:E95</f>
        <v>43579</v>
      </c>
      <c r="C97" s="119"/>
      <c r="D97" s="119"/>
      <c r="E97" s="119"/>
    </row>
    <row r="98" spans="2:5" ht="16.5">
      <c r="B98" s="113" t="s">
        <v>252</v>
      </c>
      <c r="C98" s="113"/>
      <c r="D98" s="113"/>
      <c r="E98" s="113"/>
    </row>
    <row r="99" ht="17.25">
      <c r="B99" s="63" t="s">
        <v>253</v>
      </c>
    </row>
  </sheetData>
  <sheetProtection/>
  <mergeCells count="129">
    <mergeCell ref="J1:L1"/>
    <mergeCell ref="J2:L2"/>
    <mergeCell ref="J3:L3"/>
    <mergeCell ref="J4:L4"/>
    <mergeCell ref="J5:L5"/>
    <mergeCell ref="J6:L6"/>
    <mergeCell ref="A11:L11"/>
    <mergeCell ref="D13:L13"/>
    <mergeCell ref="D14:L14"/>
    <mergeCell ref="D15:L15"/>
    <mergeCell ref="D16:L16"/>
    <mergeCell ref="J7:L7"/>
    <mergeCell ref="J8:L8"/>
    <mergeCell ref="A10:L10"/>
    <mergeCell ref="E17:L17"/>
    <mergeCell ref="E18:L18"/>
    <mergeCell ref="B19:F19"/>
    <mergeCell ref="H19:I19"/>
    <mergeCell ref="K19:L19"/>
    <mergeCell ref="B20:D20"/>
    <mergeCell ref="B21:L21"/>
    <mergeCell ref="B22:L22"/>
    <mergeCell ref="B23:L23"/>
    <mergeCell ref="B24:L24"/>
    <mergeCell ref="B26:L26"/>
    <mergeCell ref="B27:L27"/>
    <mergeCell ref="B28:L28"/>
    <mergeCell ref="B25:L25"/>
    <mergeCell ref="B34:L34"/>
    <mergeCell ref="M34:AA34"/>
    <mergeCell ref="B35:L35"/>
    <mergeCell ref="B36:L36"/>
    <mergeCell ref="B33:C33"/>
    <mergeCell ref="D33:L33"/>
    <mergeCell ref="B29:L29"/>
    <mergeCell ref="B31:C31"/>
    <mergeCell ref="B38:C38"/>
    <mergeCell ref="D38:L38"/>
    <mergeCell ref="B39:C39"/>
    <mergeCell ref="D39:L39"/>
    <mergeCell ref="B40:C40"/>
    <mergeCell ref="D40:L40"/>
    <mergeCell ref="B48:C48"/>
    <mergeCell ref="D48:H48"/>
    <mergeCell ref="B41:C41"/>
    <mergeCell ref="D41:L41"/>
    <mergeCell ref="B42:C42"/>
    <mergeCell ref="D42:L42"/>
    <mergeCell ref="B43:C43"/>
    <mergeCell ref="D43:L43"/>
    <mergeCell ref="D49:H49"/>
    <mergeCell ref="B50:C50"/>
    <mergeCell ref="D50:H50"/>
    <mergeCell ref="B51:C51"/>
    <mergeCell ref="D51:H51"/>
    <mergeCell ref="B44:C44"/>
    <mergeCell ref="D44:L44"/>
    <mergeCell ref="B45:L45"/>
    <mergeCell ref="B47:C47"/>
    <mergeCell ref="D47:H47"/>
    <mergeCell ref="D52:H52"/>
    <mergeCell ref="B62:I62"/>
    <mergeCell ref="B63:L63"/>
    <mergeCell ref="B53:C53"/>
    <mergeCell ref="D53:H53"/>
    <mergeCell ref="B54:C54"/>
    <mergeCell ref="B58:I58"/>
    <mergeCell ref="B61:I61"/>
    <mergeCell ref="B60:I60"/>
    <mergeCell ref="C71:F71"/>
    <mergeCell ref="H71:I71"/>
    <mergeCell ref="C65:F65"/>
    <mergeCell ref="H65:I65"/>
    <mergeCell ref="C66:F66"/>
    <mergeCell ref="H66:I66"/>
    <mergeCell ref="C68:F68"/>
    <mergeCell ref="H68:I68"/>
    <mergeCell ref="C69:F69"/>
    <mergeCell ref="H69:I69"/>
    <mergeCell ref="B97:E97"/>
    <mergeCell ref="B98:E98"/>
    <mergeCell ref="C72:F72"/>
    <mergeCell ref="H72:I72"/>
    <mergeCell ref="C73:F73"/>
    <mergeCell ref="H73:I73"/>
    <mergeCell ref="H77:I77"/>
    <mergeCell ref="H78:I78"/>
    <mergeCell ref="C74:L74"/>
    <mergeCell ref="C79:L79"/>
    <mergeCell ref="C70:F70"/>
    <mergeCell ref="H70:I70"/>
    <mergeCell ref="C80:F80"/>
    <mergeCell ref="H80:I80"/>
    <mergeCell ref="C75:F75"/>
    <mergeCell ref="H75:I75"/>
    <mergeCell ref="C76:F76"/>
    <mergeCell ref="C77:F77"/>
    <mergeCell ref="C78:F78"/>
    <mergeCell ref="H76:I76"/>
    <mergeCell ref="B93:F93"/>
    <mergeCell ref="I96:J96"/>
    <mergeCell ref="C85:F85"/>
    <mergeCell ref="H85:I85"/>
    <mergeCell ref="C86:F86"/>
    <mergeCell ref="C87:F87"/>
    <mergeCell ref="H87:I87"/>
    <mergeCell ref="H86:I86"/>
    <mergeCell ref="I91:J91"/>
    <mergeCell ref="B94:G94"/>
    <mergeCell ref="D31:L31"/>
    <mergeCell ref="B32:C32"/>
    <mergeCell ref="D32:L32"/>
    <mergeCell ref="C67:L67"/>
    <mergeCell ref="D54:H54"/>
    <mergeCell ref="B55:H55"/>
    <mergeCell ref="B56:L56"/>
    <mergeCell ref="B49:C49"/>
    <mergeCell ref="B59:I59"/>
    <mergeCell ref="B52:C52"/>
    <mergeCell ref="B95:G95"/>
    <mergeCell ref="C81:F81"/>
    <mergeCell ref="H81:I81"/>
    <mergeCell ref="C84:F84"/>
    <mergeCell ref="B90:F90"/>
    <mergeCell ref="C82:F82"/>
    <mergeCell ref="H82:I82"/>
    <mergeCell ref="C83:F83"/>
    <mergeCell ref="H83:I83"/>
    <mergeCell ref="H84:I84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A90"/>
  <sheetViews>
    <sheetView view="pageBreakPreview" zoomScale="70" zoomScaleNormal="60" zoomScaleSheetLayoutView="70" zoomScalePageLayoutView="0" workbookViewId="0" topLeftCell="A72">
      <selection activeCell="L83" sqref="L83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8" width="22.28125" style="11" customWidth="1"/>
    <col min="9" max="9" width="25.7109375" style="11" customWidth="1"/>
    <col min="10" max="11" width="24.421875" style="11" customWidth="1"/>
    <col min="12" max="12" width="24.28125" style="11" customWidth="1"/>
    <col min="13" max="13" width="26.28125" style="12" customWidth="1"/>
    <col min="14" max="14" width="14.7109375" style="11" bestFit="1" customWidth="1"/>
    <col min="15" max="16384" width="9.140625" style="11" customWidth="1"/>
  </cols>
  <sheetData>
    <row r="1" spans="9:12" ht="17.25" customHeight="1">
      <c r="I1" s="7"/>
      <c r="J1" s="97" t="s">
        <v>15</v>
      </c>
      <c r="K1" s="97"/>
      <c r="L1" s="97"/>
    </row>
    <row r="2" spans="9:12" ht="16.5" customHeight="1">
      <c r="I2" s="7"/>
      <c r="J2" s="97" t="s">
        <v>244</v>
      </c>
      <c r="K2" s="97"/>
      <c r="L2" s="97"/>
    </row>
    <row r="3" spans="6:12" ht="13.5" customHeight="1">
      <c r="F3" s="12"/>
      <c r="G3" s="12"/>
      <c r="H3" s="12"/>
      <c r="I3" s="7"/>
      <c r="J3" s="97" t="s">
        <v>245</v>
      </c>
      <c r="K3" s="97"/>
      <c r="L3" s="97"/>
    </row>
    <row r="4" spans="9:12" ht="20.25" customHeight="1">
      <c r="I4" s="8"/>
      <c r="J4" s="98" t="s">
        <v>15</v>
      </c>
      <c r="K4" s="98"/>
      <c r="L4" s="98"/>
    </row>
    <row r="5" spans="6:12" ht="20.25" customHeight="1">
      <c r="F5" s="1"/>
      <c r="G5" s="1"/>
      <c r="H5" s="1"/>
      <c r="I5" s="7"/>
      <c r="J5" s="98" t="s">
        <v>246</v>
      </c>
      <c r="K5" s="98"/>
      <c r="L5" s="98"/>
    </row>
    <row r="6" spans="6:12" ht="15" customHeight="1">
      <c r="F6" s="1"/>
      <c r="G6" s="1"/>
      <c r="H6" s="1"/>
      <c r="I6" s="7"/>
      <c r="J6" s="99" t="s">
        <v>41</v>
      </c>
      <c r="K6" s="99"/>
      <c r="L6" s="99"/>
    </row>
    <row r="7" spans="6:12" ht="15" customHeight="1">
      <c r="F7" s="1"/>
      <c r="G7" s="1"/>
      <c r="H7" s="1"/>
      <c r="I7" s="9"/>
      <c r="J7" s="100" t="s">
        <v>42</v>
      </c>
      <c r="K7" s="100"/>
      <c r="L7" s="100"/>
    </row>
    <row r="8" spans="6:12" ht="27" customHeight="1">
      <c r="F8" s="1"/>
      <c r="G8" s="1"/>
      <c r="H8" s="1"/>
      <c r="I8" s="8"/>
      <c r="J8" s="98" t="s">
        <v>268</v>
      </c>
      <c r="K8" s="98"/>
      <c r="L8" s="98"/>
    </row>
    <row r="9" ht="15" customHeight="1"/>
    <row r="10" spans="1:12" ht="17.25" customHeight="1">
      <c r="A10" s="88" t="s">
        <v>16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20.25" customHeight="1">
      <c r="A11" s="88" t="s">
        <v>43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ht="9" customHeight="1"/>
    <row r="13" spans="1:12" ht="18" customHeight="1">
      <c r="A13" s="13" t="s">
        <v>17</v>
      </c>
      <c r="B13" s="14" t="s">
        <v>10</v>
      </c>
      <c r="C13" s="15"/>
      <c r="D13" s="89" t="s">
        <v>40</v>
      </c>
      <c r="E13" s="89"/>
      <c r="F13" s="89"/>
      <c r="G13" s="89"/>
      <c r="H13" s="89"/>
      <c r="I13" s="89"/>
      <c r="J13" s="89"/>
      <c r="K13" s="89"/>
      <c r="L13" s="89"/>
    </row>
    <row r="14" spans="1:12" ht="9.75" customHeight="1">
      <c r="A14" s="13"/>
      <c r="B14" s="58" t="s">
        <v>139</v>
      </c>
      <c r="D14" s="93" t="s">
        <v>20</v>
      </c>
      <c r="E14" s="93"/>
      <c r="F14" s="93"/>
      <c r="G14" s="93"/>
      <c r="H14" s="93"/>
      <c r="I14" s="93"/>
      <c r="J14" s="93"/>
      <c r="K14" s="93"/>
      <c r="L14" s="93"/>
    </row>
    <row r="15" spans="1:12" ht="17.25" customHeight="1">
      <c r="A15" s="13" t="s">
        <v>18</v>
      </c>
      <c r="B15" s="14" t="s">
        <v>7</v>
      </c>
      <c r="C15" s="15"/>
      <c r="D15" s="89" t="s">
        <v>40</v>
      </c>
      <c r="E15" s="89"/>
      <c r="F15" s="89"/>
      <c r="G15" s="89"/>
      <c r="H15" s="89"/>
      <c r="I15" s="89"/>
      <c r="J15" s="89"/>
      <c r="K15" s="89"/>
      <c r="L15" s="89"/>
    </row>
    <row r="16" spans="1:12" ht="10.5" customHeight="1">
      <c r="A16" s="13"/>
      <c r="B16" s="58" t="s">
        <v>139</v>
      </c>
      <c r="D16" s="93" t="s">
        <v>21</v>
      </c>
      <c r="E16" s="93"/>
      <c r="F16" s="93"/>
      <c r="G16" s="93"/>
      <c r="H16" s="93"/>
      <c r="I16" s="93"/>
      <c r="J16" s="93"/>
      <c r="K16" s="93"/>
      <c r="L16" s="93"/>
    </row>
    <row r="17" spans="1:12" ht="15.75" customHeight="1">
      <c r="A17" s="13" t="s">
        <v>19</v>
      </c>
      <c r="B17" s="14" t="s">
        <v>206</v>
      </c>
      <c r="C17" s="15"/>
      <c r="D17" s="14" t="s">
        <v>198</v>
      </c>
      <c r="E17" s="89" t="s">
        <v>207</v>
      </c>
      <c r="F17" s="89"/>
      <c r="G17" s="89"/>
      <c r="H17" s="89"/>
      <c r="I17" s="89"/>
      <c r="J17" s="89"/>
      <c r="K17" s="89"/>
      <c r="L17" s="89"/>
    </row>
    <row r="18" spans="1:12" ht="10.5" customHeight="1">
      <c r="A18" s="13"/>
      <c r="B18" s="58" t="s">
        <v>139</v>
      </c>
      <c r="D18" s="16" t="s">
        <v>22</v>
      </c>
      <c r="E18" s="109" t="s">
        <v>23</v>
      </c>
      <c r="F18" s="109"/>
      <c r="G18" s="109"/>
      <c r="H18" s="109"/>
      <c r="I18" s="109"/>
      <c r="J18" s="109"/>
      <c r="K18" s="109"/>
      <c r="L18" s="109"/>
    </row>
    <row r="19" spans="1:12" ht="18" customHeight="1">
      <c r="A19" s="13" t="s">
        <v>24</v>
      </c>
      <c r="B19" s="90" t="s">
        <v>141</v>
      </c>
      <c r="C19" s="90"/>
      <c r="D19" s="90"/>
      <c r="E19" s="90"/>
      <c r="F19" s="90"/>
      <c r="G19" s="55">
        <f>J19+B20</f>
        <v>16352241.58</v>
      </c>
      <c r="H19" s="90" t="s">
        <v>142</v>
      </c>
      <c r="I19" s="90"/>
      <c r="J19" s="55">
        <v>0</v>
      </c>
      <c r="K19" s="110" t="s">
        <v>143</v>
      </c>
      <c r="L19" s="110"/>
    </row>
    <row r="20" spans="2:13" ht="16.5" customHeight="1">
      <c r="B20" s="103">
        <f>14039761.18+2000000+303378.4+9102</f>
        <v>16352241.58</v>
      </c>
      <c r="C20" s="103"/>
      <c r="D20" s="103"/>
      <c r="E20" s="15" t="s">
        <v>140</v>
      </c>
      <c r="I20" s="17"/>
      <c r="J20" s="17"/>
      <c r="K20" s="18"/>
      <c r="L20" s="19"/>
      <c r="M20" s="20"/>
    </row>
    <row r="21" spans="1:12" ht="19.5" customHeight="1">
      <c r="A21" s="15" t="s">
        <v>25</v>
      </c>
      <c r="B21" s="90" t="s">
        <v>26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18" customHeight="1">
      <c r="A22" s="15"/>
      <c r="B22" s="106" t="s">
        <v>5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2" ht="17.25" customHeight="1">
      <c r="A23" s="15"/>
      <c r="B23" s="106" t="s">
        <v>4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ht="17.25" customHeight="1">
      <c r="A24" s="15"/>
      <c r="B24" s="106" t="s">
        <v>196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ht="67.5" customHeight="1">
      <c r="A25" s="15"/>
      <c r="B25" s="106" t="s">
        <v>222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2" ht="20.25" customHeight="1">
      <c r="A26" s="15"/>
      <c r="B26" s="106" t="s">
        <v>208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12" ht="19.5" customHeight="1">
      <c r="A27" s="15"/>
      <c r="B27" s="106" t="s">
        <v>153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1:13" ht="33.75" customHeight="1">
      <c r="A28" s="15"/>
      <c r="B28" s="106" t="s">
        <v>321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21"/>
    </row>
    <row r="29" spans="1:12" ht="15.75" customHeight="1">
      <c r="A29" s="15" t="s">
        <v>27</v>
      </c>
      <c r="B29" s="90" t="s">
        <v>247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3" ht="10.5" customHeight="1">
      <c r="A30" s="15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21"/>
    </row>
    <row r="31" spans="1:13" ht="16.5" customHeight="1">
      <c r="A31" s="15"/>
      <c r="B31" s="108" t="s">
        <v>30</v>
      </c>
      <c r="C31" s="108"/>
      <c r="D31" s="108" t="s">
        <v>248</v>
      </c>
      <c r="E31" s="108"/>
      <c r="F31" s="108"/>
      <c r="G31" s="108"/>
      <c r="H31" s="108"/>
      <c r="I31" s="108"/>
      <c r="J31" s="108"/>
      <c r="K31" s="108"/>
      <c r="L31" s="108"/>
      <c r="M31" s="21"/>
    </row>
    <row r="32" spans="1:13" ht="17.25" customHeight="1">
      <c r="A32" s="15"/>
      <c r="B32" s="102">
        <v>1</v>
      </c>
      <c r="C32" s="102"/>
      <c r="D32" s="80" t="s">
        <v>322</v>
      </c>
      <c r="E32" s="81"/>
      <c r="F32" s="81"/>
      <c r="G32" s="81"/>
      <c r="H32" s="81"/>
      <c r="I32" s="81"/>
      <c r="J32" s="81"/>
      <c r="K32" s="81"/>
      <c r="L32" s="82"/>
      <c r="M32" s="21"/>
    </row>
    <row r="33" spans="1:27" ht="20.25" customHeight="1">
      <c r="A33" s="15" t="s">
        <v>27</v>
      </c>
      <c r="B33" s="90" t="s">
        <v>28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</row>
    <row r="34" spans="2:12" ht="17.25" customHeight="1">
      <c r="B34" s="111" t="s">
        <v>203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</row>
    <row r="35" spans="1:12" ht="19.5" customHeight="1">
      <c r="A35" s="15" t="s">
        <v>29</v>
      </c>
      <c r="B35" s="90" t="s">
        <v>46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ht="8.25" customHeight="1"/>
    <row r="37" spans="2:12" ht="15.75" customHeight="1">
      <c r="B37" s="108" t="s">
        <v>30</v>
      </c>
      <c r="C37" s="108"/>
      <c r="D37" s="108" t="s">
        <v>44</v>
      </c>
      <c r="E37" s="108"/>
      <c r="F37" s="108"/>
      <c r="G37" s="108"/>
      <c r="H37" s="108"/>
      <c r="I37" s="108"/>
      <c r="J37" s="108"/>
      <c r="K37" s="108"/>
      <c r="L37" s="108"/>
    </row>
    <row r="38" spans="2:12" ht="15.75" customHeight="1">
      <c r="B38" s="102">
        <v>1</v>
      </c>
      <c r="C38" s="102"/>
      <c r="D38" s="128" t="s">
        <v>209</v>
      </c>
      <c r="E38" s="112"/>
      <c r="F38" s="112"/>
      <c r="G38" s="112"/>
      <c r="H38" s="112"/>
      <c r="I38" s="112"/>
      <c r="J38" s="112"/>
      <c r="K38" s="112"/>
      <c r="L38" s="112"/>
    </row>
    <row r="39" spans="2:12" ht="15.75" customHeight="1">
      <c r="B39" s="102">
        <v>2</v>
      </c>
      <c r="C39" s="102"/>
      <c r="D39" s="112" t="s">
        <v>210</v>
      </c>
      <c r="E39" s="112"/>
      <c r="F39" s="112"/>
      <c r="G39" s="112"/>
      <c r="H39" s="112"/>
      <c r="I39" s="112"/>
      <c r="J39" s="112"/>
      <c r="K39" s="112"/>
      <c r="L39" s="112"/>
    </row>
    <row r="40" spans="2:12" ht="18.75" customHeight="1" hidden="1">
      <c r="B40" s="102">
        <v>3</v>
      </c>
      <c r="C40" s="102"/>
      <c r="D40" s="112" t="s">
        <v>128</v>
      </c>
      <c r="E40" s="112"/>
      <c r="F40" s="112"/>
      <c r="G40" s="112"/>
      <c r="H40" s="112"/>
      <c r="I40" s="112"/>
      <c r="J40" s="112"/>
      <c r="K40" s="112"/>
      <c r="L40" s="112"/>
    </row>
    <row r="41" spans="2:12" ht="18.75" customHeight="1" hidden="1">
      <c r="B41" s="102">
        <v>4</v>
      </c>
      <c r="C41" s="102"/>
      <c r="D41" s="112" t="s">
        <v>137</v>
      </c>
      <c r="E41" s="112"/>
      <c r="F41" s="112"/>
      <c r="G41" s="112"/>
      <c r="H41" s="112"/>
      <c r="I41" s="112"/>
      <c r="J41" s="112"/>
      <c r="K41" s="112"/>
      <c r="L41" s="112"/>
    </row>
    <row r="42" spans="2:12" ht="16.5" customHeight="1" hidden="1">
      <c r="B42" s="102">
        <v>6</v>
      </c>
      <c r="C42" s="102"/>
      <c r="D42" s="112" t="s">
        <v>138</v>
      </c>
      <c r="E42" s="112"/>
      <c r="F42" s="112"/>
      <c r="G42" s="112"/>
      <c r="H42" s="112"/>
      <c r="I42" s="112"/>
      <c r="J42" s="112"/>
      <c r="K42" s="112"/>
      <c r="L42" s="112"/>
    </row>
    <row r="43" spans="2:12" ht="5.25" customHeight="1" hidden="1">
      <c r="B43" s="102">
        <v>5</v>
      </c>
      <c r="C43" s="102"/>
      <c r="D43" s="112" t="s">
        <v>205</v>
      </c>
      <c r="E43" s="112"/>
      <c r="F43" s="112"/>
      <c r="G43" s="112"/>
      <c r="H43" s="112"/>
      <c r="I43" s="112"/>
      <c r="J43" s="112"/>
      <c r="K43" s="112"/>
      <c r="L43" s="112"/>
    </row>
    <row r="44" spans="1:12" ht="21.75" customHeight="1">
      <c r="A44" s="15" t="s">
        <v>31</v>
      </c>
      <c r="B44" s="90" t="s">
        <v>45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ht="16.5" customHeight="1">
      <c r="L45" s="22" t="s">
        <v>140</v>
      </c>
    </row>
    <row r="46" spans="1:14" ht="32.25" customHeight="1">
      <c r="A46" s="23"/>
      <c r="B46" s="108" t="s">
        <v>30</v>
      </c>
      <c r="C46" s="108"/>
      <c r="D46" s="91" t="s">
        <v>47</v>
      </c>
      <c r="E46" s="114"/>
      <c r="F46" s="114"/>
      <c r="G46" s="114"/>
      <c r="H46" s="92"/>
      <c r="I46" s="5" t="s">
        <v>32</v>
      </c>
      <c r="J46" s="5" t="s">
        <v>33</v>
      </c>
      <c r="K46" s="10" t="s">
        <v>48</v>
      </c>
      <c r="L46" s="5" t="s">
        <v>49</v>
      </c>
      <c r="M46" s="12">
        <v>42665913</v>
      </c>
      <c r="N46" s="52">
        <f>M46-M48</f>
        <v>42665913</v>
      </c>
    </row>
    <row r="47" spans="2:12" ht="8.25" customHeight="1">
      <c r="B47" s="117">
        <v>1</v>
      </c>
      <c r="C47" s="117"/>
      <c r="D47" s="104">
        <v>2</v>
      </c>
      <c r="E47" s="115"/>
      <c r="F47" s="115"/>
      <c r="G47" s="115"/>
      <c r="H47" s="105"/>
      <c r="I47" s="25">
        <v>3</v>
      </c>
      <c r="J47" s="25">
        <v>4</v>
      </c>
      <c r="K47" s="25">
        <v>5</v>
      </c>
      <c r="L47" s="25">
        <v>6</v>
      </c>
    </row>
    <row r="48" spans="2:14" ht="33.75" customHeight="1">
      <c r="B48" s="102">
        <v>1</v>
      </c>
      <c r="C48" s="102"/>
      <c r="D48" s="80" t="s">
        <v>223</v>
      </c>
      <c r="E48" s="81"/>
      <c r="F48" s="81"/>
      <c r="G48" s="81"/>
      <c r="H48" s="82"/>
      <c r="I48" s="40">
        <v>0</v>
      </c>
      <c r="J48" s="40">
        <v>127600.1</v>
      </c>
      <c r="K48" s="41">
        <f>J48</f>
        <v>127600.1</v>
      </c>
      <c r="L48" s="40">
        <f aca="true" t="shared" si="0" ref="L48:L54">I48+J48</f>
        <v>127600.1</v>
      </c>
      <c r="M48" s="51">
        <f>I48+I49+I50</f>
        <v>0</v>
      </c>
      <c r="N48" s="11">
        <v>3773675</v>
      </c>
    </row>
    <row r="49" spans="2:12" ht="35.25" customHeight="1">
      <c r="B49" s="102">
        <v>2</v>
      </c>
      <c r="C49" s="102"/>
      <c r="D49" s="80" t="s">
        <v>155</v>
      </c>
      <c r="E49" s="81"/>
      <c r="F49" s="81"/>
      <c r="G49" s="81"/>
      <c r="H49" s="82"/>
      <c r="I49" s="40">
        <v>0</v>
      </c>
      <c r="J49" s="40">
        <f>8276703.08+1035458+4466016+133984+2000000+303378.4+9102</f>
        <v>16224641.48</v>
      </c>
      <c r="K49" s="41">
        <f>J49</f>
        <v>16224641.48</v>
      </c>
      <c r="L49" s="40">
        <f t="shared" si="0"/>
        <v>16224641.48</v>
      </c>
    </row>
    <row r="50" spans="2:12" ht="22.5" customHeight="1" hidden="1">
      <c r="B50" s="102">
        <v>3</v>
      </c>
      <c r="C50" s="102"/>
      <c r="D50" s="80" t="s">
        <v>190</v>
      </c>
      <c r="E50" s="81"/>
      <c r="F50" s="81"/>
      <c r="G50" s="81"/>
      <c r="H50" s="82"/>
      <c r="I50" s="40"/>
      <c r="J50" s="40"/>
      <c r="K50" s="41">
        <v>0</v>
      </c>
      <c r="L50" s="40">
        <f t="shared" si="0"/>
        <v>0</v>
      </c>
    </row>
    <row r="51" spans="2:12" ht="21.75" customHeight="1" hidden="1">
      <c r="B51" s="102">
        <v>4</v>
      </c>
      <c r="C51" s="102"/>
      <c r="D51" s="80" t="s">
        <v>191</v>
      </c>
      <c r="E51" s="81"/>
      <c r="F51" s="81"/>
      <c r="G51" s="81"/>
      <c r="H51" s="82"/>
      <c r="I51" s="40"/>
      <c r="J51" s="40"/>
      <c r="K51" s="41">
        <v>0</v>
      </c>
      <c r="L51" s="40">
        <f t="shared" si="0"/>
        <v>0</v>
      </c>
    </row>
    <row r="52" spans="2:12" ht="33.75" customHeight="1" hidden="1">
      <c r="B52" s="102">
        <v>5</v>
      </c>
      <c r="C52" s="102"/>
      <c r="D52" s="80" t="s">
        <v>204</v>
      </c>
      <c r="E52" s="81"/>
      <c r="F52" s="81"/>
      <c r="G52" s="81"/>
      <c r="H52" s="82"/>
      <c r="I52" s="40"/>
      <c r="J52" s="40"/>
      <c r="K52" s="41">
        <v>0</v>
      </c>
      <c r="L52" s="40">
        <f t="shared" si="0"/>
        <v>0</v>
      </c>
    </row>
    <row r="53" spans="2:12" ht="18" customHeight="1" hidden="1">
      <c r="B53" s="102">
        <v>6</v>
      </c>
      <c r="C53" s="102"/>
      <c r="D53" s="80" t="s">
        <v>193</v>
      </c>
      <c r="E53" s="81"/>
      <c r="F53" s="81"/>
      <c r="G53" s="81"/>
      <c r="H53" s="82"/>
      <c r="I53" s="40"/>
      <c r="J53" s="40"/>
      <c r="K53" s="41"/>
      <c r="L53" s="40">
        <f t="shared" si="0"/>
        <v>0</v>
      </c>
    </row>
    <row r="54" spans="2:12" ht="18" customHeight="1">
      <c r="B54" s="94" t="s">
        <v>2</v>
      </c>
      <c r="C54" s="95"/>
      <c r="D54" s="95"/>
      <c r="E54" s="95"/>
      <c r="F54" s="95"/>
      <c r="G54" s="95"/>
      <c r="H54" s="96"/>
      <c r="I54" s="28">
        <f>SUM(I48:I53)</f>
        <v>0</v>
      </c>
      <c r="J54" s="28">
        <f>SUM(J48:J53)</f>
        <v>16352241.58</v>
      </c>
      <c r="K54" s="28">
        <f>SUM(K48:K53)</f>
        <v>16352241.58</v>
      </c>
      <c r="L54" s="28">
        <f t="shared" si="0"/>
        <v>16352241.58</v>
      </c>
    </row>
    <row r="55" spans="1:12" ht="25.5" customHeight="1">
      <c r="A55" s="15" t="s">
        <v>34</v>
      </c>
      <c r="B55" s="90" t="s">
        <v>147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ht="19.5" customHeight="1">
      <c r="L56" s="22" t="s">
        <v>140</v>
      </c>
    </row>
    <row r="57" spans="2:12" ht="19.5" customHeight="1">
      <c r="B57" s="91" t="s">
        <v>51</v>
      </c>
      <c r="C57" s="114"/>
      <c r="D57" s="114"/>
      <c r="E57" s="114"/>
      <c r="F57" s="114"/>
      <c r="G57" s="114"/>
      <c r="H57" s="114"/>
      <c r="I57" s="92"/>
      <c r="J57" s="5" t="s">
        <v>32</v>
      </c>
      <c r="K57" s="5" t="s">
        <v>33</v>
      </c>
      <c r="L57" s="5" t="s">
        <v>49</v>
      </c>
    </row>
    <row r="58" spans="2:12" ht="7.5" customHeight="1">
      <c r="B58" s="104">
        <v>1</v>
      </c>
      <c r="C58" s="115"/>
      <c r="D58" s="115"/>
      <c r="E58" s="115"/>
      <c r="F58" s="115"/>
      <c r="G58" s="115"/>
      <c r="H58" s="115"/>
      <c r="I58" s="105"/>
      <c r="J58" s="25">
        <v>2</v>
      </c>
      <c r="K58" s="25">
        <v>3</v>
      </c>
      <c r="L58" s="25">
        <v>4</v>
      </c>
    </row>
    <row r="59" spans="2:12" ht="21" customHeight="1">
      <c r="B59" s="80" t="s">
        <v>56</v>
      </c>
      <c r="C59" s="81"/>
      <c r="D59" s="81"/>
      <c r="E59" s="81"/>
      <c r="F59" s="81"/>
      <c r="G59" s="81"/>
      <c r="H59" s="81"/>
      <c r="I59" s="82"/>
      <c r="J59" s="26">
        <v>0</v>
      </c>
      <c r="K59" s="26">
        <v>16224641.48</v>
      </c>
      <c r="L59" s="28">
        <f>J59+K59</f>
        <v>16224641.48</v>
      </c>
    </row>
    <row r="60" spans="2:12" ht="21.75" customHeight="1">
      <c r="B60" s="80" t="s">
        <v>323</v>
      </c>
      <c r="C60" s="81"/>
      <c r="D60" s="81"/>
      <c r="E60" s="81"/>
      <c r="F60" s="81"/>
      <c r="G60" s="81"/>
      <c r="H60" s="81"/>
      <c r="I60" s="82"/>
      <c r="J60" s="26">
        <v>0</v>
      </c>
      <c r="K60" s="26">
        <v>127600.1</v>
      </c>
      <c r="L60" s="28">
        <f>J60+K60</f>
        <v>127600.1</v>
      </c>
    </row>
    <row r="61" spans="2:12" ht="17.25" customHeight="1">
      <c r="B61" s="94" t="s">
        <v>2</v>
      </c>
      <c r="C61" s="95"/>
      <c r="D61" s="95"/>
      <c r="E61" s="95"/>
      <c r="F61" s="95"/>
      <c r="G61" s="95"/>
      <c r="H61" s="95"/>
      <c r="I61" s="96"/>
      <c r="J61" s="56">
        <f>SUM(J59:J60)</f>
        <v>0</v>
      </c>
      <c r="K61" s="56">
        <f>SUM(K59:K60)</f>
        <v>16352241.58</v>
      </c>
      <c r="L61" s="56">
        <f>SUM(L59:L60)</f>
        <v>16352241.58</v>
      </c>
    </row>
    <row r="62" spans="1:12" ht="24" customHeight="1">
      <c r="A62" s="15" t="s">
        <v>35</v>
      </c>
      <c r="B62" s="90" t="s">
        <v>52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ht="18.75" customHeight="1">
      <c r="L63" s="22" t="s">
        <v>140</v>
      </c>
    </row>
    <row r="64" spans="2:12" ht="21.75" customHeight="1">
      <c r="B64" s="4" t="s">
        <v>30</v>
      </c>
      <c r="C64" s="91" t="s">
        <v>53</v>
      </c>
      <c r="D64" s="114"/>
      <c r="E64" s="114"/>
      <c r="F64" s="92"/>
      <c r="G64" s="4" t="s">
        <v>36</v>
      </c>
      <c r="H64" s="91" t="s">
        <v>50</v>
      </c>
      <c r="I64" s="92"/>
      <c r="J64" s="5" t="s">
        <v>32</v>
      </c>
      <c r="K64" s="5" t="s">
        <v>33</v>
      </c>
      <c r="L64" s="5" t="s">
        <v>49</v>
      </c>
    </row>
    <row r="65" spans="2:12" ht="8.25" customHeight="1">
      <c r="B65" s="24">
        <v>1</v>
      </c>
      <c r="C65" s="104">
        <v>2</v>
      </c>
      <c r="D65" s="115"/>
      <c r="E65" s="115"/>
      <c r="F65" s="105"/>
      <c r="G65" s="24">
        <v>3</v>
      </c>
      <c r="H65" s="104">
        <v>4</v>
      </c>
      <c r="I65" s="105"/>
      <c r="J65" s="24">
        <v>5</v>
      </c>
      <c r="K65" s="25">
        <v>6</v>
      </c>
      <c r="L65" s="25">
        <v>7</v>
      </c>
    </row>
    <row r="66" spans="2:12" ht="18" customHeight="1">
      <c r="B66" s="4">
        <v>1</v>
      </c>
      <c r="C66" s="85" t="s">
        <v>152</v>
      </c>
      <c r="D66" s="86"/>
      <c r="E66" s="86"/>
      <c r="F66" s="86"/>
      <c r="G66" s="86"/>
      <c r="H66" s="86"/>
      <c r="I66" s="86"/>
      <c r="J66" s="86"/>
      <c r="K66" s="86"/>
      <c r="L66" s="86"/>
    </row>
    <row r="67" spans="2:12" ht="18" customHeight="1">
      <c r="B67" s="4"/>
      <c r="C67" s="80" t="s">
        <v>269</v>
      </c>
      <c r="D67" s="81"/>
      <c r="E67" s="81"/>
      <c r="F67" s="82"/>
      <c r="G67" s="6" t="s">
        <v>0</v>
      </c>
      <c r="H67" s="83" t="s">
        <v>70</v>
      </c>
      <c r="I67" s="84"/>
      <c r="J67" s="48">
        <f>I48</f>
        <v>0</v>
      </c>
      <c r="K67" s="48">
        <f>J48</f>
        <v>127600.1</v>
      </c>
      <c r="L67" s="48">
        <f>J67+K67</f>
        <v>127600.1</v>
      </c>
    </row>
    <row r="68" spans="2:12" ht="21" customHeight="1">
      <c r="B68" s="4"/>
      <c r="C68" s="80" t="s">
        <v>131</v>
      </c>
      <c r="D68" s="81"/>
      <c r="E68" s="81"/>
      <c r="F68" s="82"/>
      <c r="G68" s="6" t="s">
        <v>0</v>
      </c>
      <c r="H68" s="83" t="s">
        <v>70</v>
      </c>
      <c r="I68" s="84"/>
      <c r="J68" s="48">
        <f>I35</f>
        <v>0</v>
      </c>
      <c r="K68" s="48">
        <f>J49</f>
        <v>16224641.48</v>
      </c>
      <c r="L68" s="37">
        <f>J68+K68</f>
        <v>16224641.48</v>
      </c>
    </row>
    <row r="69" spans="2:12" ht="18" customHeight="1">
      <c r="B69" s="3"/>
      <c r="C69" s="80" t="s">
        <v>214</v>
      </c>
      <c r="D69" s="81"/>
      <c r="E69" s="81"/>
      <c r="F69" s="82"/>
      <c r="G69" s="6" t="s">
        <v>212</v>
      </c>
      <c r="H69" s="78" t="s">
        <v>211</v>
      </c>
      <c r="I69" s="79"/>
      <c r="J69" s="3">
        <v>0</v>
      </c>
      <c r="K69" s="29">
        <f>12590+75+70.56+68+71.6+68.5+67.2+68</f>
        <v>13078.86</v>
      </c>
      <c r="L69" s="37">
        <f>J69+K69</f>
        <v>13078.86</v>
      </c>
    </row>
    <row r="70" spans="2:12" ht="20.25" customHeight="1">
      <c r="B70" s="4">
        <v>2</v>
      </c>
      <c r="C70" s="85" t="s">
        <v>149</v>
      </c>
      <c r="D70" s="86"/>
      <c r="E70" s="86"/>
      <c r="F70" s="86"/>
      <c r="G70" s="86"/>
      <c r="H70" s="86"/>
      <c r="I70" s="86"/>
      <c r="J70" s="86"/>
      <c r="K70" s="86"/>
      <c r="L70" s="86"/>
    </row>
    <row r="71" spans="2:12" ht="33" customHeight="1">
      <c r="B71" s="3"/>
      <c r="C71" s="80" t="s">
        <v>224</v>
      </c>
      <c r="D71" s="81"/>
      <c r="E71" s="81"/>
      <c r="F71" s="82"/>
      <c r="G71" s="6" t="s">
        <v>194</v>
      </c>
      <c r="H71" s="78" t="s">
        <v>211</v>
      </c>
      <c r="I71" s="79"/>
      <c r="J71" s="3">
        <v>0</v>
      </c>
      <c r="K71" s="6">
        <v>1</v>
      </c>
      <c r="L71" s="30">
        <f>J71+K71</f>
        <v>1</v>
      </c>
    </row>
    <row r="72" spans="2:12" ht="33" customHeight="1">
      <c r="B72" s="3"/>
      <c r="C72" s="80" t="s">
        <v>215</v>
      </c>
      <c r="D72" s="81"/>
      <c r="E72" s="81"/>
      <c r="F72" s="82"/>
      <c r="G72" s="3" t="s">
        <v>39</v>
      </c>
      <c r="H72" s="78" t="s">
        <v>211</v>
      </c>
      <c r="I72" s="79"/>
      <c r="J72" s="3">
        <v>0</v>
      </c>
      <c r="K72" s="6">
        <f>17+15+7</f>
        <v>39</v>
      </c>
      <c r="L72" s="30">
        <f>J72+K72</f>
        <v>39</v>
      </c>
    </row>
    <row r="73" spans="2:12" ht="18" customHeight="1">
      <c r="B73" s="4">
        <v>3</v>
      </c>
      <c r="C73" s="85" t="s">
        <v>150</v>
      </c>
      <c r="D73" s="86"/>
      <c r="E73" s="86"/>
      <c r="F73" s="86"/>
      <c r="G73" s="86"/>
      <c r="H73" s="86"/>
      <c r="I73" s="86"/>
      <c r="J73" s="86"/>
      <c r="K73" s="86"/>
      <c r="L73" s="86"/>
    </row>
    <row r="74" spans="2:12" ht="19.5" customHeight="1">
      <c r="B74" s="3"/>
      <c r="C74" s="80" t="s">
        <v>225</v>
      </c>
      <c r="D74" s="81"/>
      <c r="E74" s="81"/>
      <c r="F74" s="82"/>
      <c r="G74" s="6" t="s">
        <v>0</v>
      </c>
      <c r="H74" s="83" t="s">
        <v>65</v>
      </c>
      <c r="I74" s="84"/>
      <c r="J74" s="37">
        <v>0</v>
      </c>
      <c r="K74" s="26">
        <f>K67/K71</f>
        <v>127600.1</v>
      </c>
      <c r="L74" s="26">
        <f>J74+K74</f>
        <v>127600.1</v>
      </c>
    </row>
    <row r="75" spans="2:12" ht="32.25" customHeight="1">
      <c r="B75" s="3"/>
      <c r="C75" s="80" t="s">
        <v>216</v>
      </c>
      <c r="D75" s="81"/>
      <c r="E75" s="81"/>
      <c r="F75" s="82"/>
      <c r="G75" s="6" t="s">
        <v>0</v>
      </c>
      <c r="H75" s="83" t="s">
        <v>65</v>
      </c>
      <c r="I75" s="84"/>
      <c r="J75" s="44">
        <v>0</v>
      </c>
      <c r="K75" s="29">
        <f>K68/K72</f>
        <v>416016.4482051282</v>
      </c>
      <c r="L75" s="29">
        <f>J75+K75</f>
        <v>416016.4482051282</v>
      </c>
    </row>
    <row r="76" spans="2:12" ht="34.5" customHeight="1">
      <c r="B76" s="3"/>
      <c r="C76" s="80" t="s">
        <v>217</v>
      </c>
      <c r="D76" s="81"/>
      <c r="E76" s="81"/>
      <c r="F76" s="82"/>
      <c r="G76" s="3" t="s">
        <v>0</v>
      </c>
      <c r="H76" s="83" t="s">
        <v>88</v>
      </c>
      <c r="I76" s="84"/>
      <c r="J76" s="42">
        <v>0</v>
      </c>
      <c r="K76" s="29">
        <f>K68/K69</f>
        <v>1240.5241343664509</v>
      </c>
      <c r="L76" s="29">
        <f>J76+K76</f>
        <v>1240.5241343664509</v>
      </c>
    </row>
    <row r="77" spans="1:27" s="12" customFormat="1" ht="16.5" customHeight="1">
      <c r="A77" s="11"/>
      <c r="B77" s="4">
        <v>4</v>
      </c>
      <c r="C77" s="85" t="s">
        <v>151</v>
      </c>
      <c r="D77" s="86"/>
      <c r="E77" s="86"/>
      <c r="F77" s="120"/>
      <c r="G77" s="3"/>
      <c r="H77" s="102"/>
      <c r="I77" s="102"/>
      <c r="J77" s="3"/>
      <c r="K77" s="3"/>
      <c r="L77" s="44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s="12" customFormat="1" ht="16.5" customHeight="1">
      <c r="A78" s="11"/>
      <c r="B78" s="3"/>
      <c r="C78" s="80" t="s">
        <v>213</v>
      </c>
      <c r="D78" s="81"/>
      <c r="E78" s="81"/>
      <c r="F78" s="82"/>
      <c r="G78" s="3" t="s">
        <v>68</v>
      </c>
      <c r="H78" s="83" t="s">
        <v>65</v>
      </c>
      <c r="I78" s="84"/>
      <c r="J78" s="38">
        <v>0</v>
      </c>
      <c r="K78" s="38">
        <v>1</v>
      </c>
      <c r="L78" s="38">
        <f>J78+K78</f>
        <v>1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s="12" customFormat="1" ht="33" customHeight="1">
      <c r="A79" s="11"/>
      <c r="B79" s="3"/>
      <c r="C79" s="80" t="s">
        <v>218</v>
      </c>
      <c r="D79" s="81"/>
      <c r="E79" s="81"/>
      <c r="F79" s="82"/>
      <c r="G79" s="3" t="s">
        <v>68</v>
      </c>
      <c r="H79" s="83" t="s">
        <v>65</v>
      </c>
      <c r="I79" s="84"/>
      <c r="J79" s="38">
        <v>0</v>
      </c>
      <c r="K79" s="39">
        <v>1</v>
      </c>
      <c r="L79" s="39">
        <f>J79+K79</f>
        <v>1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1" spans="1:27" s="12" customFormat="1" ht="4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s="12" customFormat="1" ht="17.25">
      <c r="A82" s="11"/>
      <c r="B82" s="77" t="str">
        <f>'1010'!B89:F89</f>
        <v>Заступник директора департаменту освіти і науки </v>
      </c>
      <c r="C82" s="77"/>
      <c r="D82" s="77"/>
      <c r="E82" s="77"/>
      <c r="F82" s="77"/>
      <c r="G82" s="32"/>
      <c r="H82" s="32"/>
      <c r="I82" s="33"/>
      <c r="J82" s="33"/>
      <c r="K82" s="32"/>
      <c r="L82" s="34" t="str">
        <f>'1010'!L89</f>
        <v>Т.Л. Басова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12" customFormat="1" ht="16.5">
      <c r="A83" s="11"/>
      <c r="G83" s="2"/>
      <c r="H83" s="2"/>
      <c r="I83" s="116" t="s">
        <v>54</v>
      </c>
      <c r="J83" s="116"/>
      <c r="K83" s="2"/>
      <c r="L83" s="35" t="s">
        <v>251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s="12" customFormat="1" ht="33.75" customHeight="1">
      <c r="A84" s="11"/>
      <c r="G84" s="2"/>
      <c r="H84" s="2"/>
      <c r="I84" s="2"/>
      <c r="J84" s="2"/>
      <c r="K84" s="2"/>
      <c r="L84" s="36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s="12" customFormat="1" ht="16.5">
      <c r="A85" s="11"/>
      <c r="B85" s="90" t="s">
        <v>37</v>
      </c>
      <c r="C85" s="90"/>
      <c r="D85" s="90"/>
      <c r="E85" s="90"/>
      <c r="F85" s="90"/>
      <c r="G85" s="2"/>
      <c r="H85" s="2"/>
      <c r="I85" s="2"/>
      <c r="J85" s="2"/>
      <c r="K85" s="2"/>
      <c r="L85" s="36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s="12" customFormat="1" ht="37.5" customHeight="1">
      <c r="A86" s="11"/>
      <c r="B86" s="77" t="s">
        <v>14</v>
      </c>
      <c r="C86" s="77"/>
      <c r="D86" s="77"/>
      <c r="E86" s="77"/>
      <c r="F86" s="77"/>
      <c r="G86" s="32"/>
      <c r="H86" s="32"/>
      <c r="I86" s="33"/>
      <c r="J86" s="33"/>
      <c r="K86" s="32"/>
      <c r="L86" s="34" t="s">
        <v>13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s="12" customFormat="1" ht="16.5">
      <c r="A87" s="11"/>
      <c r="B87" s="11"/>
      <c r="C87" s="11"/>
      <c r="D87" s="11"/>
      <c r="E87" s="11"/>
      <c r="F87" s="11"/>
      <c r="G87" s="2"/>
      <c r="H87" s="2"/>
      <c r="I87" s="116" t="s">
        <v>54</v>
      </c>
      <c r="J87" s="116"/>
      <c r="K87" s="2"/>
      <c r="L87" s="35" t="s">
        <v>251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2:5" ht="27" customHeight="1">
      <c r="B88" s="118">
        <f>'1010'!B95:E95</f>
        <v>43579</v>
      </c>
      <c r="C88" s="119"/>
      <c r="D88" s="119"/>
      <c r="E88" s="119"/>
    </row>
    <row r="89" spans="2:5" ht="16.5" customHeight="1">
      <c r="B89" s="113" t="s">
        <v>252</v>
      </c>
      <c r="C89" s="113"/>
      <c r="D89" s="113"/>
      <c r="E89" s="113"/>
    </row>
    <row r="90" ht="17.25">
      <c r="B90" s="63" t="s">
        <v>253</v>
      </c>
    </row>
  </sheetData>
  <sheetProtection/>
  <mergeCells count="112">
    <mergeCell ref="I83:J83"/>
    <mergeCell ref="B85:F85"/>
    <mergeCell ref="B86:F86"/>
    <mergeCell ref="I87:J87"/>
    <mergeCell ref="C78:F78"/>
    <mergeCell ref="H78:I78"/>
    <mergeCell ref="C79:F79"/>
    <mergeCell ref="C75:F75"/>
    <mergeCell ref="H75:I75"/>
    <mergeCell ref="C77:F77"/>
    <mergeCell ref="H77:I77"/>
    <mergeCell ref="H79:I79"/>
    <mergeCell ref="B82:F82"/>
    <mergeCell ref="C71:F71"/>
    <mergeCell ref="H71:I71"/>
    <mergeCell ref="C72:F72"/>
    <mergeCell ref="H72:I72"/>
    <mergeCell ref="C74:F74"/>
    <mergeCell ref="H74:I74"/>
    <mergeCell ref="C67:F67"/>
    <mergeCell ref="H67:I67"/>
    <mergeCell ref="C68:F68"/>
    <mergeCell ref="H68:I68"/>
    <mergeCell ref="C69:F69"/>
    <mergeCell ref="H69:I69"/>
    <mergeCell ref="B61:I61"/>
    <mergeCell ref="B62:L62"/>
    <mergeCell ref="C64:F64"/>
    <mergeCell ref="H64:I64"/>
    <mergeCell ref="C65:F65"/>
    <mergeCell ref="H65:I65"/>
    <mergeCell ref="B54:H54"/>
    <mergeCell ref="B55:L55"/>
    <mergeCell ref="B57:I57"/>
    <mergeCell ref="B58:I58"/>
    <mergeCell ref="B59:I59"/>
    <mergeCell ref="B60:I60"/>
    <mergeCell ref="B51:C51"/>
    <mergeCell ref="D51:H51"/>
    <mergeCell ref="B52:C52"/>
    <mergeCell ref="D52:H52"/>
    <mergeCell ref="B53:C53"/>
    <mergeCell ref="D53:H53"/>
    <mergeCell ref="B48:C48"/>
    <mergeCell ref="D48:H48"/>
    <mergeCell ref="B49:C49"/>
    <mergeCell ref="D49:H49"/>
    <mergeCell ref="B50:C50"/>
    <mergeCell ref="D50:H50"/>
    <mergeCell ref="B43:C43"/>
    <mergeCell ref="D43:L43"/>
    <mergeCell ref="B44:L44"/>
    <mergeCell ref="B46:C46"/>
    <mergeCell ref="D46:H46"/>
    <mergeCell ref="B47:C47"/>
    <mergeCell ref="D47:H47"/>
    <mergeCell ref="B40:C40"/>
    <mergeCell ref="D40:L40"/>
    <mergeCell ref="B41:C41"/>
    <mergeCell ref="D41:L41"/>
    <mergeCell ref="B42:C42"/>
    <mergeCell ref="D42:L42"/>
    <mergeCell ref="B37:C37"/>
    <mergeCell ref="D37:L37"/>
    <mergeCell ref="B38:C38"/>
    <mergeCell ref="D38:L38"/>
    <mergeCell ref="B39:C39"/>
    <mergeCell ref="D39:L39"/>
    <mergeCell ref="B28:L28"/>
    <mergeCell ref="B25:L25"/>
    <mergeCell ref="B33:L33"/>
    <mergeCell ref="M33:AA33"/>
    <mergeCell ref="B34:L34"/>
    <mergeCell ref="B35:L35"/>
    <mergeCell ref="B21:L21"/>
    <mergeCell ref="B22:L22"/>
    <mergeCell ref="B23:L23"/>
    <mergeCell ref="B24:L24"/>
    <mergeCell ref="B26:L26"/>
    <mergeCell ref="B27:L27"/>
    <mergeCell ref="E17:L17"/>
    <mergeCell ref="E18:L18"/>
    <mergeCell ref="B19:F19"/>
    <mergeCell ref="H19:I19"/>
    <mergeCell ref="K19:L19"/>
    <mergeCell ref="B20:D20"/>
    <mergeCell ref="A10:L10"/>
    <mergeCell ref="A11:L11"/>
    <mergeCell ref="D13:L13"/>
    <mergeCell ref="D14:L14"/>
    <mergeCell ref="D15:L15"/>
    <mergeCell ref="D16:L16"/>
    <mergeCell ref="C70:L70"/>
    <mergeCell ref="C73:L73"/>
    <mergeCell ref="J1:L1"/>
    <mergeCell ref="J2:L2"/>
    <mergeCell ref="J3:L3"/>
    <mergeCell ref="J4:L4"/>
    <mergeCell ref="J5:L5"/>
    <mergeCell ref="J6:L6"/>
    <mergeCell ref="J7:L7"/>
    <mergeCell ref="J8:L8"/>
    <mergeCell ref="B88:E88"/>
    <mergeCell ref="B89:E89"/>
    <mergeCell ref="B29:L29"/>
    <mergeCell ref="B31:C31"/>
    <mergeCell ref="D31:L31"/>
    <mergeCell ref="B32:C32"/>
    <mergeCell ref="D32:L32"/>
    <mergeCell ref="C76:F76"/>
    <mergeCell ref="H76:I76"/>
    <mergeCell ref="C66:L66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school536</dc:creator>
  <cp:keywords/>
  <dc:description/>
  <cp:lastModifiedBy>school536</cp:lastModifiedBy>
  <cp:lastPrinted>2019-04-24T09:08:03Z</cp:lastPrinted>
  <dcterms:created xsi:type="dcterms:W3CDTF">2017-01-03T12:51:51Z</dcterms:created>
  <dcterms:modified xsi:type="dcterms:W3CDTF">2019-05-28T10:51:04Z</dcterms:modified>
  <cp:category/>
  <cp:version/>
  <cp:contentType/>
  <cp:contentStatus/>
</cp:coreProperties>
</file>