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311" windowWidth="17340" windowHeight="7155" activeTab="0"/>
  </bookViews>
  <sheets>
    <sheet name="Рожко" sheetId="1" r:id="rId1"/>
    <sheet name="виконком" sheetId="2" r:id="rId2"/>
    <sheet name="економіка" sheetId="3" r:id="rId3"/>
    <sheet name="Оргвідділ" sheetId="4" r:id="rId4"/>
  </sheets>
  <externalReferences>
    <externalReference r:id="rId7"/>
  </externalReferences>
  <definedNames>
    <definedName name="_xlnm.Print_Area" localSheetId="1">'виконком'!$A$1:$L$102</definedName>
    <definedName name="_xlnm.Print_Area" localSheetId="2">'економіка'!$A$1:$L$102</definedName>
    <definedName name="_xlnm.Print_Area" localSheetId="3">'Оргвідділ'!$A$1:$G$97</definedName>
    <definedName name="_xlnm.Print_Area" localSheetId="0">'Рожко'!$A$1:$M$104</definedName>
  </definedNames>
  <calcPr fullCalcOnLoad="1"/>
</workbook>
</file>

<file path=xl/comments1.xml><?xml version="1.0" encoding="utf-8"?>
<comments xmlns="http://schemas.openxmlformats.org/spreadsheetml/2006/main">
  <authors>
    <author>defence72</author>
  </authors>
  <commentList>
    <comment ref="L58" authorId="0">
      <text>
        <r>
          <rPr>
            <b/>
            <sz val="14"/>
            <rFont val="Tahoma"/>
            <family val="2"/>
          </rPr>
          <t>defence72:</t>
        </r>
        <r>
          <rPr>
            <sz val="14"/>
            <rFont val="Tahoma"/>
            <family val="2"/>
          </rPr>
          <t xml:space="preserve">
</t>
        </r>
        <r>
          <rPr>
            <sz val="16"/>
            <rFont val="Tahoma"/>
            <family val="2"/>
          </rPr>
          <t>кількість учасників</t>
        </r>
      </text>
    </comment>
    <comment ref="L59" authorId="0">
      <text>
        <r>
          <rPr>
            <b/>
            <sz val="10"/>
            <rFont val="Tahoma"/>
            <family val="0"/>
          </rPr>
          <t>defence72:</t>
        </r>
        <r>
          <rPr>
            <sz val="10"/>
            <rFont val="Tahoma"/>
            <family val="0"/>
          </rPr>
          <t xml:space="preserve">
</t>
        </r>
        <r>
          <rPr>
            <sz val="20"/>
            <rFont val="Tahoma"/>
            <family val="2"/>
          </rPr>
          <t>9 прийомних сімей, 6 дит буд. (94 коритстувача)</t>
        </r>
      </text>
    </comment>
    <comment ref="L24" authorId="0">
      <text>
        <r>
          <rPr>
            <b/>
            <sz val="10"/>
            <rFont val="Tahoma"/>
            <family val="0"/>
          </rPr>
          <t>defence72:</t>
        </r>
        <r>
          <rPr>
            <sz val="10"/>
            <rFont val="Tahoma"/>
            <family val="0"/>
          </rPr>
          <t xml:space="preserve">
</t>
        </r>
        <r>
          <rPr>
            <sz val="18"/>
            <rFont val="Tahoma"/>
            <family val="2"/>
          </rPr>
          <t>64 с, у.ч. 25 заг, 39 пом, 13 інвал</t>
        </r>
      </text>
    </comment>
    <comment ref="L73" authorId="0">
      <text>
        <r>
          <rPr>
            <b/>
            <sz val="18"/>
            <rFont val="Tahoma"/>
            <family val="2"/>
          </rPr>
          <t>defence72:</t>
        </r>
        <r>
          <rPr>
            <sz val="18"/>
            <rFont val="Tahoma"/>
            <family val="2"/>
          </rPr>
          <t xml:space="preserve">
8 сімей- 100 000
10 обідів, 15 поховань</t>
        </r>
      </text>
    </comment>
  </commentList>
</comments>
</file>

<file path=xl/comments2.xml><?xml version="1.0" encoding="utf-8"?>
<comments xmlns="http://schemas.openxmlformats.org/spreadsheetml/2006/main">
  <authors>
    <author>defence72</author>
  </authors>
  <commentList>
    <comment ref="L55" authorId="0">
      <text>
        <r>
          <rPr>
            <b/>
            <sz val="14"/>
            <rFont val="Tahoma"/>
            <family val="2"/>
          </rPr>
          <t>defence72:</t>
        </r>
        <r>
          <rPr>
            <sz val="14"/>
            <rFont val="Tahoma"/>
            <family val="2"/>
          </rPr>
          <t xml:space="preserve">
кількість сімей</t>
        </r>
      </text>
    </comment>
  </commentList>
</comments>
</file>

<file path=xl/comments3.xml><?xml version="1.0" encoding="utf-8"?>
<comments xmlns="http://schemas.openxmlformats.org/spreadsheetml/2006/main">
  <authors>
    <author>defence72</author>
  </authors>
  <commentList>
    <comment ref="L55" authorId="0">
      <text>
        <r>
          <rPr>
            <b/>
            <sz val="14"/>
            <rFont val="Tahoma"/>
            <family val="2"/>
          </rPr>
          <t>defence72:</t>
        </r>
        <r>
          <rPr>
            <sz val="14"/>
            <rFont val="Tahoma"/>
            <family val="2"/>
          </rPr>
          <t xml:space="preserve">
кількість сімей</t>
        </r>
      </text>
    </comment>
  </commentList>
</comments>
</file>

<file path=xl/sharedStrings.xml><?xml version="1.0" encoding="utf-8"?>
<sst xmlns="http://schemas.openxmlformats.org/spreadsheetml/2006/main" count="419" uniqueCount="177">
  <si>
    <t>(тис. грн.)</t>
  </si>
  <si>
    <t>№ п/п</t>
  </si>
  <si>
    <t>Зміст заходу</t>
  </si>
  <si>
    <t>Контингент отримувачів</t>
  </si>
  <si>
    <t>1. Матеріальна допомога  мешканцям міста,  які потребують підтримки</t>
  </si>
  <si>
    <t>1.1.</t>
  </si>
  <si>
    <t>1.2</t>
  </si>
  <si>
    <t>1.3</t>
  </si>
  <si>
    <t>1.4</t>
  </si>
  <si>
    <t>1.5</t>
  </si>
  <si>
    <t>1.6</t>
  </si>
  <si>
    <t>1.7</t>
  </si>
  <si>
    <t>1.8</t>
  </si>
  <si>
    <t>1.9</t>
  </si>
  <si>
    <t>1.10</t>
  </si>
  <si>
    <t>1.11</t>
  </si>
  <si>
    <t>1.12</t>
  </si>
  <si>
    <t>1.13</t>
  </si>
  <si>
    <t>1.14</t>
  </si>
  <si>
    <t>1.15</t>
  </si>
  <si>
    <t>Всього оп розділу 1</t>
  </si>
  <si>
    <t>2. Фінансова підтримка Криворізької міської організації ветеранів</t>
  </si>
  <si>
    <t>3.1</t>
  </si>
  <si>
    <t>3.2</t>
  </si>
  <si>
    <t>3.3</t>
  </si>
  <si>
    <t>Бугалтерія УПСЗН виконкому міськради.</t>
  </si>
  <si>
    <t>3.4</t>
  </si>
  <si>
    <t>4. Інші видатки</t>
  </si>
  <si>
    <t>4.1</t>
  </si>
  <si>
    <t>4.2</t>
  </si>
  <si>
    <t>4.3</t>
  </si>
  <si>
    <t>Всього по розділу 4</t>
  </si>
  <si>
    <t>Всього</t>
  </si>
  <si>
    <t>5. Утримання комунальних установ соціальної сфери</t>
  </si>
  <si>
    <t>1.16</t>
  </si>
  <si>
    <t>Всього по розділам 1-4</t>
  </si>
  <si>
    <t>1.19</t>
  </si>
  <si>
    <t>План на звітний період</t>
  </si>
  <si>
    <t>1.17</t>
  </si>
  <si>
    <t>Надання щомісячної матеріальної допомоги інвалідам війни 1 групи в Афганістані</t>
  </si>
  <si>
    <t>Забезпечення транспортних перевезень інвалідів, ветеранів війни, праці та інших громадян спеціалізованим автобусом за заявками громадських організацій</t>
  </si>
  <si>
    <t>Утримання комунальних установ «Будинок милосердя «Затишок», «Будинок милосердя»</t>
  </si>
  <si>
    <t>3. Надання додаткових пільг  окремим категоріям мешканців міста</t>
  </si>
  <si>
    <t xml:space="preserve"> </t>
  </si>
  <si>
    <t>1.18</t>
  </si>
  <si>
    <t>Надання одноразової матеріальної допомоги батькам, діти яких хворіють на фенілкетонурію</t>
  </si>
  <si>
    <t>4.4</t>
  </si>
  <si>
    <t>1.20</t>
  </si>
  <si>
    <t>Профінансовано</t>
  </si>
  <si>
    <t>-</t>
  </si>
  <si>
    <t>Управлінню організаційно-протокольної роботи виконкому міської ради</t>
  </si>
  <si>
    <t>Всього по розділу 1</t>
  </si>
  <si>
    <t>ВСЬОГО ПО ЗАГАЛЬНОМУ ФОНДУ</t>
  </si>
  <si>
    <t>Всього по розділу 3</t>
  </si>
  <si>
    <t xml:space="preserve">Всього </t>
  </si>
  <si>
    <t xml:space="preserve"> Утримання комунальних установ соціальної сфери. СПЕЦІАЛЬНИЙ ФОНД</t>
  </si>
  <si>
    <t xml:space="preserve">Утримання комунальних установ «Будинок милосердя «Затишок», «Будинок милосердя» </t>
  </si>
  <si>
    <t>План затверджений на  2014 рік</t>
  </si>
  <si>
    <t>Касові видатки</t>
  </si>
  <si>
    <t>Відсоток використання планових асигувань</t>
  </si>
  <si>
    <t>Всього по загальному фонду</t>
  </si>
  <si>
    <t>Надання матеріальної допомоги до Міжнародного дня людей похилого віку</t>
  </si>
  <si>
    <t xml:space="preserve">Надання  додаткових пільг з абонентської плати за користування квартирним телефоном у розмірі 50% від затверджених тарифів громадянам, яким присвоєно звання «Почесний громадянин міста Кривого Рогу»
</t>
  </si>
  <si>
    <t>Оплата послуг з організації похоронів та суміжних послуг на поховання громадян-учасників ліквідації наслідків аварії на Чорнобильській атомній електростанції (крім учасників ліквідації наслідків аварії на Чорнобильській атомній електростанції, прирівнених до інвалідів війни), членів сімей загиблих воїнів-інтернаціоналістів та громадян, яким присвоєно звання «Почесний громадянин міста Кривого Рогу».</t>
  </si>
  <si>
    <t>Всього оп розділу 2</t>
  </si>
  <si>
    <t>Інші виплати згідно з рішеннями виконкому міської ради</t>
  </si>
  <si>
    <t>1.21</t>
  </si>
  <si>
    <t>3.5</t>
  </si>
  <si>
    <t xml:space="preserve">Надання матеріальної допомоги до Міжнародного дня захисту дітей одиноким матерям, які виховують дітей-інвалідів та сім’ям, у яких діти-інваліди перебувають під опікою </t>
  </si>
  <si>
    <t>3.6</t>
  </si>
  <si>
    <t>1.22</t>
  </si>
  <si>
    <t xml:space="preserve">Надання матеріальної допомоги ме-шканцям міста на поховання, лікування громадянам, які опинилися в скрутному становищі </t>
  </si>
  <si>
    <t>Ушкалова Мадіна Тулкунівна, 97-27</t>
  </si>
  <si>
    <t>3.7</t>
  </si>
  <si>
    <t>Начальник управління праці та соціального захисту населення</t>
  </si>
  <si>
    <t>І.М. Благун</t>
  </si>
  <si>
    <t xml:space="preserve">Надання одноразової матеріальної допомоги сім’ям загиблих, померлих учасників бойових дій у Афганістані  та інвалідам війни І  групи в Афганістані </t>
  </si>
  <si>
    <t>Надання 50% пільги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у межах норм, передбачених чинним законодавством України, сім’ям військовослужбовців, загиблих, померлих уча-сників бойових дій у Афганістані, загиблих унаслідок катастроф військово-транспортного вертольота МІ-8Т та субмарини «Курськ» у Баренцовому морі, а також громадянам,  яким присвоєно звання «Почесний громадянин міста Кривого Рогу»</t>
  </si>
  <si>
    <t>Надання 50% пільги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у межах норм, передбачених чинним законо-давством України, сім’ям військовослужбовців (резервістів, військовозобов’язаних) та працівників Збройних сил України, Національної гвардії України, Служби безпеки України, Служби зовнішньої розвідки України, Державної прикордонної служби України, осіб рядового, начальницького складу, військовослужбовців, працівників Міністерства внутрішніх справ України, Управління державної охорони України, Державної служби спеціального зв’язку та захисту інформації України, інших, утворених відповідно до законів України, військових формувань, на період проходження служби  в зоні проведення антитерористичної операції</t>
  </si>
  <si>
    <t>Надання матеріальної допомоги до 72-ї річниці визволення міста Кривого Рогу ветеранам війни</t>
  </si>
  <si>
    <t xml:space="preserve"> Надання матеріальної допомоги до 71-ї річниці Перемоги над нацизмом у Європі та завершення Другої світової війни колишнім працівникам виконкому міської ради – ветеранам війни</t>
  </si>
  <si>
    <t xml:space="preserve">Надання матеріальної допомоги до 73-ї річниці Сталінградської битви її учасникам </t>
  </si>
  <si>
    <t xml:space="preserve">Надання матеріальної допомоги до Дня партизанської слави ветеранам війни </t>
  </si>
  <si>
    <t xml:space="preserve">Надання матеріальної допомоги до Дня чорнобильської трагедії </t>
  </si>
  <si>
    <t>Надання матеріальної допомоги до 27-ї річниці Дня вшанування учасників бойових дій  на території інших держав</t>
  </si>
  <si>
    <t>Надання матеріальної допомоги меш-канцям міста, яким у 2016 році виповнюється 100 років від  дня народження</t>
  </si>
  <si>
    <t xml:space="preserve"> Надання матеріальної допомоги дітям-сиротам, дітям, позбавленим батьківського піклування, та особам з їх числа, які навчаються в професійно-технічних, вищих навчальних закладах I-II рівнів акредитації</t>
  </si>
  <si>
    <t>Надання матеріальної допомоги на лікування військовослужбовцям, які брали участь (виконували завдання) у антитерористичній операції на сході України</t>
  </si>
  <si>
    <t>Надання матеріальної допомоги сім’ям військовослужбовців (резервістів, військовозобов’язаних) та працівників Збройних сил України, Національної гвардії України, Слу-жби безпеки України, Служби зовнішньої розвідки України, Державної прикордонної служби України, осіб рядового, начальницького складу, військовослужбовців, працівників Міністерства внутрішніх справ України, Управління державної охо-рони України, Державної служби спеціального зв’язку та захисту інформації України, інших, утворених відповідно до законів України військових формувань, загиблих під час участі (виконання завдання) в антитерористичній операції на сході України</t>
  </si>
  <si>
    <t>1.23</t>
  </si>
  <si>
    <t>3.8</t>
  </si>
  <si>
    <t xml:space="preserve">Компенсаційні виплати на пільговий проїзд електротранспортом громадянам, які отримували пільгу за рахунок субвенції з державного бюджету та згідно із законодавством втратили її з 01.06. 2015  </t>
  </si>
  <si>
    <t>3.9</t>
  </si>
  <si>
    <t xml:space="preserve">Видатки на касове обслуговування Програми на 2016 рік та інші </t>
  </si>
  <si>
    <t>Забезпечення транспортних перевезень, пов’язаних з антитерористичною операцією</t>
  </si>
  <si>
    <t>Надання 50% пільги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у межах норм, передбачених чинним законо-давством України, сім’ям військовослужбовців (резервістів, військовозобов’язаних) та працівників Збройних сил України, Національної гвардії України, Служби безпеки України, Служби зовнішньої розвідки України, Державної прикордонної служби України, осіб рядового, начальницького складу, військовослужбовців, працівників Міністерства внутрішніх справ України, Управління державної охорони України, Державної служби спеціального зв’язку та захисту інформації України, інших, утворених відповідно до законів України, військових формувань, які є учасниками антитерористичної операції</t>
  </si>
  <si>
    <t xml:space="preserve">Часткове відшкодування комуналь-ному підприємству «Сансервіс» ви-трат на житлово-комунальні послуги для тимчсово переміщених осіб, які проживають у будинках модульного типу </t>
  </si>
  <si>
    <t>Компенсаційні виплати на пільговий проїзд електротранспортом учасникам АТО, які не отримали статус «Учасник бойових дій»</t>
  </si>
  <si>
    <t>2.1 Фінансова підтримка Криворізької міської організації ветеранів</t>
  </si>
  <si>
    <t>2.2 Фінансова підтримка Криворізької міської організації ветеранів війни в Афганістані</t>
  </si>
  <si>
    <t>2.3 Фінансова підтримка Криворізької міської організації Всеукраїнської  громадської організації  інвалідів «Союз Чорнобиль України»</t>
  </si>
  <si>
    <t>2.4 Фінансова підтримка Криворізького міського громадського товариства по захисту прав дітей-інвалідів з дитинства «Веселка»</t>
  </si>
  <si>
    <t>2.5 Фінансова підтримка громадської організації творчих інвалідів та інвалідів приватних підприємців «Разом»</t>
  </si>
  <si>
    <t>2.6 Фінансова підтримка громадсь¬кого об’єднання «Всеукраїнська асоціація учасників бойових дій та ветеранів АТО»</t>
  </si>
  <si>
    <t>2. Фінансова підтримка Криворізьким міським організаціям,  об’єднанням і товариствам ветеранів та інвалідів</t>
  </si>
  <si>
    <t>Всього по розділу 2</t>
  </si>
  <si>
    <t>3.10</t>
  </si>
  <si>
    <t>Надання 50% пільги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у межах норм, передбачених чинним законодавством України, сім’ям працівників Міністерства внутрішніх справ України, які загинули під час виконання службових обов’язків</t>
  </si>
  <si>
    <t>Уточнений план на  2016 рік</t>
  </si>
  <si>
    <t>Матеріальна допомога на вирішення соціально-побутових питань учасникам антитерористичної операції на сході України</t>
  </si>
  <si>
    <t>Надання 50% пільги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у межах норм, передбачених   чинним   законодавством України, сім’ям військовослужбовців, загиблих (померлих) у зоні проведення АТО</t>
  </si>
  <si>
    <t>КФК 250404</t>
  </si>
  <si>
    <t>антитерористичній операції на сході України на виготовлення та встановлення намогильних споруд</t>
  </si>
  <si>
    <t xml:space="preserve">Надання матеріальної допомоги мешканцям міста у зв’язку з підвищенням тарифів на комунальні послуги Національною комісією, що здійснює державне регулювання у сферах енергетики та комунальних послуг </t>
  </si>
  <si>
    <t>УСЬОГО</t>
  </si>
  <si>
    <t xml:space="preserve">Надання щомісячної матеріальної допомоги дітям загиблих працівників органів Міністерств внутрішніх справ та надзвичайних ситуацій України </t>
  </si>
  <si>
    <t>Надання матеріальної допомоги інвалідам колясочникам для обладнання зручностями житлових приміщень</t>
  </si>
  <si>
    <t>Всього оп розділу 3</t>
  </si>
  <si>
    <t>Начальнику  управління  економіки виконкому міської ради                                                                                             Підпалько Т.А.</t>
  </si>
  <si>
    <t xml:space="preserve">2.7 Фінансова підтримка  громадсь-кої організації «Спілка інвалідів» </t>
  </si>
  <si>
    <t xml:space="preserve">Надання 50% пільги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у межах норм, передбачених чинним законодавством України дитячим будинкам сімейного типу та прийомним сім’ям, у яких виховують 3 та більше дітей, які мали, але втратили право на пільги з 01.07.2015 </t>
  </si>
  <si>
    <t>1.24</t>
  </si>
  <si>
    <t>Надання матеріальної допомоги мешканцям міста на оплату послуг на поховання громадян-учасників ліквідації нас-лідків аварії на Чорнобильській атомній електростанції (крім учасників ліквідації наслідків аварії на Чорнобильській атомній електростанції, прирівняних до інвалідів війни), членів сімей загиблих воїнів-інтернаціоналістів та громадян, яким присвоєно звання «Почесний громадянин міста Кривого Рогу».</t>
  </si>
  <si>
    <t>3,7</t>
  </si>
  <si>
    <t>3,8</t>
  </si>
  <si>
    <t>3,9</t>
  </si>
  <si>
    <t xml:space="preserve">2.7 Фінансова підтримка  громадської організації «Спілка інвалідів» </t>
  </si>
  <si>
    <t xml:space="preserve">Компенсаційні виплати комуналь-ним підприємствам міського елек-тротранспорту на пільговий проїзд електро- та автотранспортом гро-мадян, які отримували пільгу за рахунок субвенції з державного бюджету та згідно із законодавст-вом втратили її з 01.06. 2015  </t>
  </si>
  <si>
    <t xml:space="preserve">Надання одноразової матеріальної допомоги батькам, удовам та дітям працівників органів Міністерств внутрішніх справ і надзвичайних ситуацій України, які загинули під час виконання службових обов’язків </t>
  </si>
  <si>
    <t>1. Надання одноразової матеріальної допомоги (100 000)</t>
  </si>
  <si>
    <t xml:space="preserve">2. Поминальні обіди </t>
  </si>
  <si>
    <t>3. Поховання</t>
  </si>
  <si>
    <t>1.25</t>
  </si>
  <si>
    <t>Надання матеріальної допомоги  за рахунок субвенції з обласного бюджету бюджетам міст, районів та об’єднаних територіальних громад на виконання доручень виборців депутатами обласної ради у 2016 році</t>
  </si>
  <si>
    <t>інші</t>
  </si>
  <si>
    <t>виплати сім"ям померлих АТО</t>
  </si>
  <si>
    <t>Надання матеріальної допомоги сім’ям військовослужбовців (резервістів, військовозобов’язаних) та працівників Збройних сил України, Національної гвардії України, Служби безпеки України, Служби зовнішньої розвідки України, Державної прикордонної служби України, осіб рядового, начальницького складу, військовослужбовців, працівників Міністерства внутрішніх справ України, Управління державної охорони України, Державної служби спеціального зв’язку та захисту інформації України, інших, утворених відповідно до законів України, військових формувань, загиблих (померлих) під час участі (виконання завдання) в</t>
  </si>
  <si>
    <t>Надання 50% пільги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у межах норм, передбачених чинним законодавством України, сім’ям військовослужбовців, загиблих, померлих учасників бойових дій у Афганістані, загиблих унаслідок катастроф військово-транспортного вертольота МІ-8Т та субмарини «Курськ» у Баренцовому морі, а також громадянам,  яким присвоєно звання «Почесний громадянин міста Кривого Рогу»</t>
  </si>
  <si>
    <t>Виконком міської ради</t>
  </si>
  <si>
    <t>Надання матеріальної допомоги дітям-сиротам, дітям, позбавленим батьківського піклування, та особам з їх числа, які навчаються в професійно-технічних, вищих навчальних закладах I-II рівнів акредитації</t>
  </si>
  <si>
    <t>Надання щомісячної матеріальної допомоги батькам (матері, батькові), дітям, удовам, які не вийшли заміж вдруге, загиблих, померлих учасників бойових дій в Афганістані</t>
  </si>
  <si>
    <t xml:space="preserve"> Матеріальна допомога на вирішення соціально-побутових питань учасникам антитерористичної операції на сході України</t>
  </si>
  <si>
    <t>Надання матеріальної допомоги сім’ям військовослужбовців (резервістів, військовозобов’язаних) та працівників Збройних сил України, Національної гвардії України, Служби безпеки України, Служби зовнішньої розвідки України, Державної прикордонної служби України, осіб рядового, начальницького складу, військовослужбовців, працівників Міністерства внутрішніх справ України, Управління державної охорони України, Державної служби спеціального зв’язку та захисту інформації України, інших, утворених відповідно до законів України військових формувань, загиблих під час участі (виконання завдання) в антитерористичній операції на сході України</t>
  </si>
  <si>
    <t>Надання матеріальної допомоги сім’ям військовослужбовців (резервістів, військовозобов’язаних) та працівників Збройних сил України, Національної гвардії України, Служби безпеки України, Служби зовнішньої розвідки України, Державної прикордонної служби України, осіб рядового, начальницького складу, військовослужбовців, працівників Міністерства внутрішніх справ України, Управління державної охорони України, Державної служби спеціального зв’язку та захисту інформації України,  інших, утворених відповідно до законів України, військових формувань, загиблих (померлих) під час участі (виконання завдання) в антитерористичній операції на виготовлення та встановлення намогильних споруд</t>
  </si>
  <si>
    <t xml:space="preserve">Надання матеріальної допомоги мешканцям міста у зв’язку з під-вищенням тарифів на комунальні послуги Національною комісією, що здійснює державне регулю-вання у сферах енергетики та ко-мунальних послуг </t>
  </si>
  <si>
    <t>Фінансова підтримка Криворізької міської організації ветеранів</t>
  </si>
  <si>
    <t>Фінансова підтримка Криворізької міської організації ветеранів війни в Афганістані</t>
  </si>
  <si>
    <t>Фінансова підтримка Криворізької міської організації Всеукраїнської  громадської організації  інвалідів «Союз Чорнобиль України»</t>
  </si>
  <si>
    <t>Фінансова підтримка Криворізького міського громадського товариства по захисту прав дітей-інвалідів з дитинства «Веселка»</t>
  </si>
  <si>
    <t>Фінансова підтримка громадської організації творчих інвалідів та інвалідів приватних підприємців «Разом»</t>
  </si>
  <si>
    <t xml:space="preserve">Фінансова підтримка  громадської організації «Спілка інвалідів» </t>
  </si>
  <si>
    <t>Фінансова підтримка громадського об’єднання «Всеукраїнська асоціація учасників бойових дій та ветеранів АТО»</t>
  </si>
  <si>
    <t>Часткове відшкодування комуналь-ному підприємству «Сансервіс» ви-трат на житлово-комунальні послуги для тимчсово переміщених осіб, які проживають у будинках модульного типу</t>
  </si>
  <si>
    <t>Компенсаційні виплати  комунальним підприємствам міського електротранспорту на пільговий проїзд електро- та автотранспортом учасників АТО, які не отримали статус «Учасник бойових дій»</t>
  </si>
  <si>
    <t>У відповідності до рішення від 24.12.2015 № 38  “Про затвердження Програми соціального захисту окремих категорій мешканців м. Кривого Рогу на 2016 рік”  управління праці та соціального захисту населення виконкому міської ради інформує. За ІІ  квартал згідно кошторису на 2016 рік по Програмі соціального захисту окремих категорій мешканців міста Кривого Рогу було здійснено фінансування на суму 20 772,9 тисю грн., у т.ч. по загальному фонду на суму тис. грн., по спеціальному фрнду - 328,8 тис. грн., у тому числі по пунктам:</t>
  </si>
  <si>
    <t xml:space="preserve">Надання одноразової матеріальної допомоги дітям-інвалідам, які по-требують забезпечення підгузками  </t>
  </si>
  <si>
    <t>1.26</t>
  </si>
  <si>
    <t>1.27</t>
  </si>
  <si>
    <t>1.28</t>
  </si>
  <si>
    <t>7. Фінансування проектів-переможців конкурсу місцевого розвитку «Громадський бюджет»
 у 2016 році - одержувачів бюджетних коштів</t>
  </si>
  <si>
    <t>Громадська організація «Криворізьке регіональне відділення Українського союзу промисловців і підприємців»</t>
  </si>
  <si>
    <t>Громадське об’єднання «Всеукраїнська асоціація учасників бойових дій та ветеранів АТО»</t>
  </si>
  <si>
    <t>Громадська організація «Об’єднання солдатських матерів Криворіжжя»</t>
  </si>
  <si>
    <t>7.1</t>
  </si>
  <si>
    <t>7.2</t>
  </si>
  <si>
    <t>7.3</t>
  </si>
  <si>
    <t>Всього по розділу 7</t>
  </si>
  <si>
    <t>*Примітка кількість їздок в електро- та автотраспорті  - 312 162, у т. ч. окремі категорії - 268 065, учасники АТО - 44097</t>
  </si>
  <si>
    <t xml:space="preserve">  СПЕЦІАЛЬНИЙ ФОНД</t>
  </si>
  <si>
    <t>1. Утримання комунальних установ соціальної сфери.</t>
  </si>
  <si>
    <t>Громадсь¬ке об’єднання «Все-українська асоціація учасників бойових дій та ветеранів АТО»</t>
  </si>
  <si>
    <t>Всього по спеціальному фонду</t>
  </si>
  <si>
    <t>**Примітка по управлінню праці та соціального захисту населення рахуються залишки, а саме: по КФК 090412 КЕКВ 2730 - 1399,00 грн., КФК 091207 КЕКВ 2730 - 84,59 грн., КФК 091209 КЕКВ 2610 - 49 713,19,00 грн.</t>
  </si>
  <si>
    <t>На виконання рішення  міської ради від 24.12.2015 № 38  “Про затвердження Програми соціального захисту окремих категорій мешканців м. Кривого Рогу на 2016 рік”  станом на 01.08.2016 було здійснено фінансування на суму 119 760,30 тис. грн., у тому числі по загальному фонду - 118 901,5 тис. грн., по спеціальному фонду -  858,80 тис. грн., а саме по пунктам:</t>
  </si>
  <si>
    <t>Начальнику  фінансового управління  виконкому міської ради РОЖКО О.В.</t>
  </si>
  <si>
    <t xml:space="preserve">Надання одноразової матеріальної допомоги громадянам, які відповід-но до законодавства, мають право на проведення безоплатного капіталь-ного ремонту житла та станом на 01.07.2016 перебувають на обліку щодо цього </t>
  </si>
  <si>
    <t>Надання одноразової матеріальної допомоги непрацюючим особам, які здійснюють догляд за інвалідом  І групи або особою, яка досягла 80-річного віку</t>
  </si>
</sst>
</file>

<file path=xl/styles.xml><?xml version="1.0" encoding="utf-8"?>
<styleSheet xmlns="http://schemas.openxmlformats.org/spreadsheetml/2006/main">
  <numFmts count="2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00"/>
    <numFmt numFmtId="175" formatCode="0.0000"/>
    <numFmt numFmtId="176" formatCode="0.0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_ ;[Red]\-#,##0.00\ "/>
  </numFmts>
  <fonts count="57">
    <font>
      <sz val="10"/>
      <name val="Arial Cyr"/>
      <family val="0"/>
    </font>
    <font>
      <sz val="8"/>
      <name val="Arial Cyr"/>
      <family val="0"/>
    </font>
    <font>
      <u val="single"/>
      <sz val="10"/>
      <color indexed="12"/>
      <name val="Arial Cyr"/>
      <family val="0"/>
    </font>
    <font>
      <u val="single"/>
      <sz val="10"/>
      <color indexed="36"/>
      <name val="Arial Cyr"/>
      <family val="0"/>
    </font>
    <font>
      <sz val="18"/>
      <name val="Bookman Old Style"/>
      <family val="1"/>
    </font>
    <font>
      <sz val="22"/>
      <name val="Times New Roman"/>
      <family val="1"/>
    </font>
    <font>
      <sz val="20"/>
      <name val="Bookman Old Style"/>
      <family val="1"/>
    </font>
    <font>
      <b/>
      <i/>
      <sz val="20"/>
      <name val="Bookman Old Style"/>
      <family val="1"/>
    </font>
    <font>
      <sz val="20"/>
      <name val="Arial Cyr"/>
      <family val="0"/>
    </font>
    <font>
      <b/>
      <sz val="20"/>
      <name val="Bookman Old Style"/>
      <family val="1"/>
    </font>
    <font>
      <i/>
      <sz val="20"/>
      <name val="Bookman Old Style"/>
      <family val="1"/>
    </font>
    <font>
      <sz val="20"/>
      <name val="Arial"/>
      <family val="2"/>
    </font>
    <font>
      <sz val="20"/>
      <color indexed="9"/>
      <name val="Bookman Old Style"/>
      <family val="1"/>
    </font>
    <font>
      <sz val="20"/>
      <color indexed="9"/>
      <name val="Arial"/>
      <family val="2"/>
    </font>
    <font>
      <i/>
      <sz val="20"/>
      <color indexed="9"/>
      <name val="Bookman Old Style"/>
      <family val="1"/>
    </font>
    <font>
      <sz val="16"/>
      <name val="Bookman Old Style"/>
      <family val="1"/>
    </font>
    <font>
      <b/>
      <sz val="14"/>
      <name val="Tahoma"/>
      <family val="2"/>
    </font>
    <font>
      <sz val="14"/>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4"/>
      <name val="Times New Roman"/>
      <family val="1"/>
    </font>
    <font>
      <b/>
      <i/>
      <sz val="24"/>
      <name val="Times New Roman"/>
      <family val="1"/>
    </font>
    <font>
      <sz val="24"/>
      <name val="Arial Cyr"/>
      <family val="0"/>
    </font>
    <font>
      <sz val="24"/>
      <name val="Bookman Old Style"/>
      <family val="1"/>
    </font>
    <font>
      <b/>
      <sz val="24"/>
      <name val="Times New Roman"/>
      <family val="1"/>
    </font>
    <font>
      <i/>
      <sz val="24"/>
      <name val="Bookman Old Style"/>
      <family val="1"/>
    </font>
    <font>
      <i/>
      <sz val="24"/>
      <name val="Times New Roman"/>
      <family val="1"/>
    </font>
    <font>
      <sz val="24"/>
      <color indexed="9"/>
      <name val="Times New Roman"/>
      <family val="1"/>
    </font>
    <font>
      <i/>
      <sz val="24"/>
      <color indexed="9"/>
      <name val="Times New Roman"/>
      <family val="1"/>
    </font>
    <font>
      <sz val="17"/>
      <name val="Bookman Old Style"/>
      <family val="1"/>
    </font>
    <font>
      <b/>
      <sz val="18"/>
      <name val="Bookman Old Style"/>
      <family val="1"/>
    </font>
    <font>
      <sz val="10"/>
      <name val="Tahoma"/>
      <family val="0"/>
    </font>
    <font>
      <b/>
      <sz val="10"/>
      <name val="Tahoma"/>
      <family val="0"/>
    </font>
    <font>
      <sz val="20"/>
      <name val="Tahoma"/>
      <family val="2"/>
    </font>
    <font>
      <b/>
      <sz val="18"/>
      <name val="Tahoma"/>
      <family val="2"/>
    </font>
    <font>
      <sz val="18"/>
      <name val="Tahoma"/>
      <family val="2"/>
    </font>
    <font>
      <sz val="16"/>
      <name val="Tahoma"/>
      <family val="2"/>
    </font>
    <font>
      <sz val="22"/>
      <name val="Bookman Old Style"/>
      <family val="1"/>
    </font>
    <font>
      <sz val="22"/>
      <name val="Arial Cyr"/>
      <family val="0"/>
    </font>
    <font>
      <b/>
      <i/>
      <sz val="24"/>
      <name val="Bookman Old Style"/>
      <family val="1"/>
    </font>
    <font>
      <sz val="17.8"/>
      <name val="Bookman Old Style"/>
      <family val="1"/>
    </font>
    <font>
      <b/>
      <sz val="8"/>
      <name val="Arial Cyr"/>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3"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cellStyleXfs>
  <cellXfs count="294">
    <xf numFmtId="0" fontId="0" fillId="0" borderId="0" xfId="0" applyAlignment="1">
      <alignment/>
    </xf>
    <xf numFmtId="0" fontId="6" fillId="0" borderId="0" xfId="0" applyFont="1" applyFill="1" applyAlignment="1">
      <alignment horizontal="center"/>
    </xf>
    <xf numFmtId="0" fontId="6" fillId="0" borderId="0" xfId="0" applyFont="1" applyFill="1" applyAlignment="1">
      <alignment/>
    </xf>
    <xf numFmtId="0" fontId="6" fillId="0" borderId="0" xfId="0" applyFont="1" applyFill="1" applyAlignment="1">
      <alignment/>
    </xf>
    <xf numFmtId="172" fontId="6" fillId="0" borderId="0" xfId="0" applyNumberFormat="1" applyFont="1" applyFill="1" applyAlignment="1">
      <alignment horizontal="center" vertical="justify"/>
    </xf>
    <xf numFmtId="0" fontId="8" fillId="0" borderId="0" xfId="0" applyFont="1" applyFill="1" applyAlignment="1">
      <alignment/>
    </xf>
    <xf numFmtId="0" fontId="6" fillId="0" borderId="10" xfId="0" applyFont="1" applyFill="1" applyBorder="1" applyAlignment="1">
      <alignment horizontal="center" vertical="top" wrapText="1"/>
    </xf>
    <xf numFmtId="0" fontId="6" fillId="0" borderId="10" xfId="0" applyFont="1" applyFill="1" applyBorder="1" applyAlignment="1">
      <alignment horizontal="center"/>
    </xf>
    <xf numFmtId="173" fontId="6" fillId="0" borderId="10" xfId="0" applyNumberFormat="1" applyFont="1" applyFill="1" applyBorder="1" applyAlignment="1">
      <alignment horizontal="center" vertical="top" wrapText="1"/>
    </xf>
    <xf numFmtId="173" fontId="6" fillId="0" borderId="10" xfId="0" applyNumberFormat="1" applyFont="1" applyFill="1" applyBorder="1" applyAlignment="1">
      <alignment horizontal="center" vertical="justify" wrapText="1"/>
    </xf>
    <xf numFmtId="173" fontId="6" fillId="0" borderId="10" xfId="0" applyNumberFormat="1" applyFont="1" applyFill="1" applyBorder="1" applyAlignment="1">
      <alignment horizontal="center" vertical="top" wrapText="1"/>
    </xf>
    <xf numFmtId="173" fontId="9" fillId="0" borderId="10" xfId="0" applyNumberFormat="1" applyFont="1" applyFill="1" applyBorder="1" applyAlignment="1">
      <alignment horizontal="center" vertical="top" wrapText="1"/>
    </xf>
    <xf numFmtId="1" fontId="8" fillId="0" borderId="0" xfId="0" applyNumberFormat="1" applyFont="1" applyFill="1" applyAlignment="1">
      <alignment/>
    </xf>
    <xf numFmtId="172" fontId="8" fillId="0" borderId="0" xfId="0" applyNumberFormat="1" applyFont="1" applyFill="1" applyAlignment="1">
      <alignment/>
    </xf>
    <xf numFmtId="173" fontId="8" fillId="0" borderId="0" xfId="0" applyNumberFormat="1" applyFont="1" applyFill="1" applyAlignment="1">
      <alignment/>
    </xf>
    <xf numFmtId="173" fontId="6" fillId="0" borderId="10" xfId="0" applyNumberFormat="1" applyFont="1" applyFill="1" applyBorder="1" applyAlignment="1">
      <alignment horizontal="center" vertical="justify" wrapText="1"/>
    </xf>
    <xf numFmtId="0" fontId="8" fillId="0" borderId="0" xfId="0" applyFont="1" applyFill="1" applyAlignment="1">
      <alignment horizontal="center"/>
    </xf>
    <xf numFmtId="1" fontId="8" fillId="0" borderId="0" xfId="0" applyNumberFormat="1" applyFont="1" applyFill="1" applyAlignment="1">
      <alignment horizontal="center"/>
    </xf>
    <xf numFmtId="172" fontId="8" fillId="0" borderId="0" xfId="0" applyNumberFormat="1" applyFont="1" applyFill="1" applyAlignment="1">
      <alignment horizontal="center"/>
    </xf>
    <xf numFmtId="173" fontId="9" fillId="0" borderId="10" xfId="0" applyNumberFormat="1" applyFont="1" applyFill="1" applyBorder="1" applyAlignment="1">
      <alignment horizontal="center" vertical="justify" wrapText="1"/>
    </xf>
    <xf numFmtId="173" fontId="6" fillId="0" borderId="10" xfId="0" applyNumberFormat="1" applyFont="1" applyFill="1" applyBorder="1" applyAlignment="1">
      <alignment horizontal="center"/>
    </xf>
    <xf numFmtId="173" fontId="8" fillId="0" borderId="10" xfId="0" applyNumberFormat="1" applyFont="1" applyFill="1" applyBorder="1" applyAlignment="1">
      <alignment/>
    </xf>
    <xf numFmtId="0" fontId="6" fillId="0" borderId="10" xfId="0" applyFont="1" applyFill="1" applyBorder="1" applyAlignment="1">
      <alignment horizontal="center" vertical="center" wrapText="1"/>
    </xf>
    <xf numFmtId="173" fontId="6" fillId="0" borderId="10" xfId="0" applyNumberFormat="1" applyFont="1" applyFill="1" applyBorder="1" applyAlignment="1">
      <alignment horizontal="left" vertical="top" wrapText="1"/>
    </xf>
    <xf numFmtId="3" fontId="6" fillId="0" borderId="10" xfId="0" applyNumberFormat="1" applyFont="1" applyFill="1" applyBorder="1" applyAlignment="1">
      <alignment horizontal="center" vertical="top"/>
    </xf>
    <xf numFmtId="3" fontId="9" fillId="0" borderId="10" xfId="0" applyNumberFormat="1" applyFont="1" applyFill="1" applyBorder="1" applyAlignment="1">
      <alignment horizontal="center" vertical="top" wrapText="1"/>
    </xf>
    <xf numFmtId="0" fontId="6" fillId="0" borderId="0" xfId="0" applyFont="1" applyFill="1" applyBorder="1" applyAlignment="1">
      <alignment horizontal="center"/>
    </xf>
    <xf numFmtId="0" fontId="6" fillId="0" borderId="0" xfId="0" applyFont="1" applyFill="1" applyBorder="1" applyAlignment="1">
      <alignment horizontal="justify"/>
    </xf>
    <xf numFmtId="0" fontId="6" fillId="0" borderId="0" xfId="0" applyFont="1" applyFill="1" applyBorder="1" applyAlignment="1">
      <alignment/>
    </xf>
    <xf numFmtId="172" fontId="6" fillId="0" borderId="0" xfId="0" applyNumberFormat="1" applyFont="1" applyFill="1" applyBorder="1" applyAlignment="1">
      <alignment horizontal="center" vertical="justify"/>
    </xf>
    <xf numFmtId="172" fontId="6" fillId="0" borderId="0" xfId="0" applyNumberFormat="1" applyFont="1" applyFill="1" applyBorder="1" applyAlignment="1">
      <alignment horizontal="justify"/>
    </xf>
    <xf numFmtId="172" fontId="10" fillId="0" borderId="0" xfId="0" applyNumberFormat="1" applyFont="1" applyFill="1" applyBorder="1" applyAlignment="1">
      <alignment horizontal="center" vertical="justify"/>
    </xf>
    <xf numFmtId="172" fontId="6" fillId="0" borderId="0" xfId="0" applyNumberFormat="1" applyFont="1" applyFill="1" applyBorder="1" applyAlignment="1">
      <alignment horizontal="center" vertical="justify" wrapText="1"/>
    </xf>
    <xf numFmtId="172" fontId="9" fillId="0" borderId="0" xfId="0" applyNumberFormat="1" applyFont="1" applyFill="1" applyBorder="1" applyAlignment="1">
      <alignment horizontal="center" vertical="justify"/>
    </xf>
    <xf numFmtId="0" fontId="6" fillId="0" borderId="0" xfId="0" applyFont="1" applyFill="1" applyBorder="1" applyAlignment="1">
      <alignment horizontal="left"/>
    </xf>
    <xf numFmtId="0" fontId="11" fillId="0" borderId="0" xfId="0" applyFont="1" applyFill="1" applyAlignment="1">
      <alignment/>
    </xf>
    <xf numFmtId="172" fontId="12" fillId="0" borderId="0" xfId="0" applyNumberFormat="1" applyFont="1" applyFill="1" applyBorder="1" applyAlignment="1">
      <alignment horizontal="center" vertical="justify"/>
    </xf>
    <xf numFmtId="0" fontId="12" fillId="0" borderId="0" xfId="0" applyFont="1" applyFill="1" applyBorder="1" applyAlignment="1">
      <alignment horizontal="justify"/>
    </xf>
    <xf numFmtId="0" fontId="12" fillId="0" borderId="0" xfId="0" applyFont="1" applyFill="1" applyBorder="1" applyAlignment="1">
      <alignment horizontal="left"/>
    </xf>
    <xf numFmtId="0" fontId="13" fillId="0" borderId="0" xfId="0" applyFont="1" applyFill="1" applyAlignment="1">
      <alignment/>
    </xf>
    <xf numFmtId="0" fontId="12" fillId="0" borderId="0" xfId="0" applyFont="1" applyFill="1" applyAlignment="1">
      <alignment horizontal="center"/>
    </xf>
    <xf numFmtId="0" fontId="12" fillId="0" borderId="0" xfId="0" applyFont="1" applyFill="1" applyAlignment="1">
      <alignment/>
    </xf>
    <xf numFmtId="0" fontId="12" fillId="0" borderId="0" xfId="0" applyFont="1" applyFill="1" applyAlignment="1">
      <alignment/>
    </xf>
    <xf numFmtId="172" fontId="12" fillId="0" borderId="0" xfId="0" applyNumberFormat="1" applyFont="1" applyFill="1" applyAlignment="1">
      <alignment horizontal="center" vertical="justify"/>
    </xf>
    <xf numFmtId="0" fontId="12" fillId="0" borderId="0" xfId="0" applyFont="1" applyFill="1" applyAlignment="1">
      <alignment horizontal="center"/>
    </xf>
    <xf numFmtId="0" fontId="12" fillId="0" borderId="0" xfId="0" applyFont="1" applyFill="1" applyAlignment="1">
      <alignment horizontal="left"/>
    </xf>
    <xf numFmtId="0" fontId="12" fillId="0" borderId="0" xfId="0" applyFont="1" applyFill="1" applyAlignment="1">
      <alignment/>
    </xf>
    <xf numFmtId="172" fontId="12" fillId="0" borderId="0" xfId="0" applyNumberFormat="1" applyFont="1" applyFill="1" applyAlignment="1">
      <alignment horizontal="center" vertical="justify"/>
    </xf>
    <xf numFmtId="172" fontId="14" fillId="0" borderId="0" xfId="0" applyNumberFormat="1" applyFont="1" applyFill="1" applyAlignment="1">
      <alignment horizontal="center" vertical="justify"/>
    </xf>
    <xf numFmtId="0" fontId="6" fillId="0" borderId="0" xfId="0" applyFont="1" applyFill="1" applyAlignment="1">
      <alignment horizontal="center"/>
    </xf>
    <xf numFmtId="0" fontId="6" fillId="0" borderId="0" xfId="0" applyFont="1" applyFill="1" applyAlignment="1">
      <alignment horizontal="left"/>
    </xf>
    <xf numFmtId="0" fontId="6" fillId="0" borderId="0" xfId="0" applyFont="1" applyFill="1" applyAlignment="1">
      <alignment/>
    </xf>
    <xf numFmtId="172" fontId="6" fillId="0" borderId="0" xfId="0" applyNumberFormat="1" applyFont="1" applyFill="1" applyAlignment="1">
      <alignment horizontal="center" vertical="justify"/>
    </xf>
    <xf numFmtId="172" fontId="6" fillId="0" borderId="0" xfId="0" applyNumberFormat="1" applyFont="1" applyFill="1" applyAlignment="1">
      <alignment horizontal="center" vertical="justify" wrapText="1"/>
    </xf>
    <xf numFmtId="0" fontId="6" fillId="0" borderId="0" xfId="0" applyFont="1" applyFill="1" applyAlignment="1">
      <alignment/>
    </xf>
    <xf numFmtId="0" fontId="10" fillId="0" borderId="0" xfId="0" applyFont="1" applyFill="1" applyAlignment="1">
      <alignment horizontal="center"/>
    </xf>
    <xf numFmtId="3" fontId="6" fillId="0" borderId="10" xfId="0" applyNumberFormat="1" applyFont="1" applyFill="1" applyBorder="1" applyAlignment="1">
      <alignment horizontal="center" vertical="top" wrapText="1"/>
    </xf>
    <xf numFmtId="3" fontId="6" fillId="0" borderId="10" xfId="0" applyNumberFormat="1" applyFont="1" applyFill="1" applyBorder="1" applyAlignment="1">
      <alignment horizontal="center" vertical="justify"/>
    </xf>
    <xf numFmtId="173" fontId="9" fillId="24" borderId="10" xfId="0" applyNumberFormat="1" applyFont="1" applyFill="1" applyBorder="1" applyAlignment="1">
      <alignment horizontal="center" vertical="justify" wrapText="1"/>
    </xf>
    <xf numFmtId="173" fontId="9" fillId="24" borderId="10" xfId="0" applyNumberFormat="1" applyFont="1" applyFill="1" applyBorder="1" applyAlignment="1">
      <alignment horizontal="center" vertical="top" wrapText="1"/>
    </xf>
    <xf numFmtId="3" fontId="9" fillId="0" borderId="10" xfId="0" applyNumberFormat="1" applyFont="1" applyFill="1" applyBorder="1" applyAlignment="1">
      <alignment horizontal="center" vertical="justify" wrapText="1"/>
    </xf>
    <xf numFmtId="49" fontId="6" fillId="0" borderId="10" xfId="0" applyNumberFormat="1" applyFont="1" applyFill="1" applyBorder="1" applyAlignment="1">
      <alignment horizontal="center" vertical="top" wrapText="1"/>
    </xf>
    <xf numFmtId="3" fontId="6" fillId="0" borderId="10" xfId="0" applyNumberFormat="1" applyFont="1" applyFill="1" applyBorder="1" applyAlignment="1">
      <alignment horizontal="center" vertical="top" wrapText="1"/>
    </xf>
    <xf numFmtId="173" fontId="9" fillId="0" borderId="10" xfId="0" applyNumberFormat="1" applyFont="1" applyFill="1" applyBorder="1" applyAlignment="1">
      <alignment horizontal="center"/>
    </xf>
    <xf numFmtId="173" fontId="6" fillId="0" borderId="11" xfId="0" applyNumberFormat="1" applyFont="1" applyFill="1" applyBorder="1" applyAlignment="1">
      <alignment horizontal="center" vertical="top" wrapText="1"/>
    </xf>
    <xf numFmtId="173" fontId="9" fillId="25" borderId="10" xfId="0" applyNumberFormat="1" applyFont="1" applyFill="1" applyBorder="1" applyAlignment="1">
      <alignment horizontal="center" vertical="top" wrapText="1"/>
    </xf>
    <xf numFmtId="173" fontId="6" fillId="0" borderId="12" xfId="0" applyNumberFormat="1" applyFont="1" applyFill="1" applyBorder="1" applyAlignment="1">
      <alignment horizontal="center" vertical="top" wrapText="1"/>
    </xf>
    <xf numFmtId="173" fontId="6" fillId="0" borderId="13" xfId="0" applyNumberFormat="1" applyFont="1" applyFill="1" applyBorder="1" applyAlignment="1">
      <alignment horizontal="center" vertical="top" wrapText="1"/>
    </xf>
    <xf numFmtId="173" fontId="6" fillId="0" borderId="14" xfId="0" applyNumberFormat="1" applyFont="1" applyFill="1" applyBorder="1" applyAlignment="1">
      <alignment horizontal="center" vertical="top" wrapText="1"/>
    </xf>
    <xf numFmtId="3" fontId="9" fillId="0" borderId="10" xfId="0" applyNumberFormat="1" applyFont="1" applyFill="1" applyBorder="1" applyAlignment="1">
      <alignment horizontal="center" vertical="top"/>
    </xf>
    <xf numFmtId="3" fontId="9" fillId="0" borderId="10" xfId="0" applyNumberFormat="1" applyFont="1" applyFill="1" applyBorder="1" applyAlignment="1">
      <alignment horizontal="center"/>
    </xf>
    <xf numFmtId="173" fontId="6" fillId="0" borderId="15" xfId="0" applyNumberFormat="1" applyFont="1" applyFill="1" applyBorder="1" applyAlignment="1">
      <alignment horizontal="center" vertical="top" wrapText="1"/>
    </xf>
    <xf numFmtId="173" fontId="9" fillId="0" borderId="14" xfId="0" applyNumberFormat="1" applyFont="1" applyFill="1" applyBorder="1" applyAlignment="1">
      <alignment horizontal="center" vertical="top" wrapText="1"/>
    </xf>
    <xf numFmtId="173" fontId="6" fillId="0" borderId="13" xfId="0" applyNumberFormat="1" applyFont="1" applyFill="1" applyBorder="1" applyAlignment="1">
      <alignment horizontal="center" vertical="justify" wrapText="1"/>
    </xf>
    <xf numFmtId="3" fontId="6" fillId="24" borderId="10" xfId="0" applyNumberFormat="1" applyFont="1" applyFill="1" applyBorder="1" applyAlignment="1">
      <alignment horizontal="center" vertical="top" wrapText="1"/>
    </xf>
    <xf numFmtId="173" fontId="6" fillId="24" borderId="10" xfId="0" applyNumberFormat="1" applyFont="1" applyFill="1" applyBorder="1" applyAlignment="1">
      <alignment horizontal="center" vertical="top" wrapText="1"/>
    </xf>
    <xf numFmtId="173" fontId="6" fillId="24" borderId="10" xfId="0" applyNumberFormat="1" applyFont="1" applyFill="1" applyBorder="1" applyAlignment="1">
      <alignment horizontal="center" vertical="top" wrapText="1"/>
    </xf>
    <xf numFmtId="49" fontId="6" fillId="24" borderId="10" xfId="0" applyNumberFormat="1" applyFont="1" applyFill="1" applyBorder="1" applyAlignment="1">
      <alignment horizontal="center" vertical="top" wrapText="1"/>
    </xf>
    <xf numFmtId="173" fontId="6" fillId="24" borderId="10" xfId="0" applyNumberFormat="1" applyFont="1" applyFill="1" applyBorder="1" applyAlignment="1">
      <alignment horizontal="center" vertical="justify" wrapText="1"/>
    </xf>
    <xf numFmtId="0" fontId="8" fillId="24" borderId="0" xfId="0" applyFont="1" applyFill="1" applyAlignment="1">
      <alignment/>
    </xf>
    <xf numFmtId="0" fontId="6" fillId="24" borderId="0" xfId="0" applyFont="1" applyFill="1" applyBorder="1" applyAlignment="1">
      <alignment horizontal="center" vertical="center" wrapText="1"/>
    </xf>
    <xf numFmtId="173" fontId="8" fillId="24" borderId="0" xfId="0" applyNumberFormat="1" applyFont="1" applyFill="1" applyAlignment="1">
      <alignment/>
    </xf>
    <xf numFmtId="173" fontId="9" fillId="24" borderId="10" xfId="0" applyNumberFormat="1" applyFont="1" applyFill="1" applyBorder="1" applyAlignment="1">
      <alignment horizontal="center" vertical="top" wrapText="1"/>
    </xf>
    <xf numFmtId="173" fontId="6" fillId="0" borderId="0" xfId="0" applyNumberFormat="1" applyFont="1" applyFill="1" applyBorder="1" applyAlignment="1">
      <alignment horizontal="justify" vertical="top" wrapText="1"/>
    </xf>
    <xf numFmtId="173" fontId="10" fillId="0" borderId="0" xfId="0" applyNumberFormat="1" applyFont="1" applyFill="1" applyBorder="1" applyAlignment="1">
      <alignment horizontal="center" vertical="top" wrapText="1"/>
    </xf>
    <xf numFmtId="173" fontId="9" fillId="0" borderId="0" xfId="0" applyNumberFormat="1" applyFont="1" applyFill="1" applyBorder="1" applyAlignment="1">
      <alignment horizontal="left" vertical="top" wrapText="1"/>
    </xf>
    <xf numFmtId="173" fontId="9" fillId="0" borderId="0" xfId="0" applyNumberFormat="1" applyFont="1" applyFill="1" applyBorder="1" applyAlignment="1">
      <alignment horizontal="center" vertical="top" wrapText="1"/>
    </xf>
    <xf numFmtId="3" fontId="9" fillId="0" borderId="0" xfId="0" applyNumberFormat="1" applyFont="1" applyFill="1" applyBorder="1" applyAlignment="1">
      <alignment horizontal="center" vertical="top" wrapText="1"/>
    </xf>
    <xf numFmtId="173" fontId="7" fillId="0" borderId="0" xfId="0" applyNumberFormat="1" applyFont="1" applyFill="1" applyBorder="1" applyAlignment="1">
      <alignment horizontal="justify" vertical="top" wrapText="1"/>
    </xf>
    <xf numFmtId="0" fontId="35" fillId="0" borderId="0" xfId="0" applyFont="1" applyFill="1" applyAlignment="1">
      <alignment horizontal="center"/>
    </xf>
    <xf numFmtId="0" fontId="35" fillId="0" borderId="0" xfId="0" applyFont="1" applyFill="1" applyAlignment="1">
      <alignment/>
    </xf>
    <xf numFmtId="0" fontId="36" fillId="0" borderId="0" xfId="0" applyFont="1" applyFill="1" applyAlignment="1">
      <alignment horizontal="right" wrapText="1"/>
    </xf>
    <xf numFmtId="0" fontId="36" fillId="0" borderId="0" xfId="0" applyFont="1" applyFill="1" applyAlignment="1">
      <alignment horizontal="left" wrapText="1"/>
    </xf>
    <xf numFmtId="0" fontId="37" fillId="0" borderId="0" xfId="0" applyFont="1" applyFill="1" applyAlignment="1">
      <alignment/>
    </xf>
    <xf numFmtId="0" fontId="35" fillId="0" borderId="0" xfId="0" applyFont="1" applyFill="1" applyAlignment="1">
      <alignment/>
    </xf>
    <xf numFmtId="0" fontId="35" fillId="0" borderId="10" xfId="0" applyFont="1" applyFill="1" applyBorder="1" applyAlignment="1">
      <alignment horizontal="center" vertical="top" wrapText="1"/>
    </xf>
    <xf numFmtId="173" fontId="35" fillId="0" borderId="10" xfId="0" applyNumberFormat="1" applyFont="1" applyFill="1" applyBorder="1" applyAlignment="1">
      <alignment horizontal="center" vertical="top" wrapText="1"/>
    </xf>
    <xf numFmtId="1" fontId="37" fillId="0" borderId="0" xfId="0" applyNumberFormat="1" applyFont="1" applyFill="1" applyAlignment="1">
      <alignment/>
    </xf>
    <xf numFmtId="172" fontId="37" fillId="0" borderId="0" xfId="0" applyNumberFormat="1" applyFont="1" applyFill="1" applyAlignment="1">
      <alignment/>
    </xf>
    <xf numFmtId="173" fontId="39" fillId="0" borderId="10" xfId="0" applyNumberFormat="1" applyFont="1" applyFill="1" applyBorder="1" applyAlignment="1">
      <alignment horizontal="center" vertical="top" wrapText="1"/>
    </xf>
    <xf numFmtId="0" fontId="37" fillId="0" borderId="0" xfId="0" applyFont="1" applyFill="1" applyAlignment="1">
      <alignment horizontal="center"/>
    </xf>
    <xf numFmtId="1" fontId="37" fillId="0" borderId="0" xfId="0" applyNumberFormat="1" applyFont="1" applyFill="1" applyAlignment="1">
      <alignment horizontal="center"/>
    </xf>
    <xf numFmtId="172" fontId="37" fillId="0" borderId="0" xfId="0" applyNumberFormat="1" applyFont="1" applyFill="1" applyAlignment="1">
      <alignment horizontal="center"/>
    </xf>
    <xf numFmtId="173" fontId="39" fillId="0" borderId="10" xfId="0" applyNumberFormat="1" applyFont="1" applyFill="1" applyBorder="1" applyAlignment="1">
      <alignment horizontal="center" vertical="justify" wrapText="1"/>
    </xf>
    <xf numFmtId="173" fontId="35" fillId="0" borderId="10" xfId="0" applyNumberFormat="1" applyFont="1" applyFill="1" applyBorder="1" applyAlignment="1">
      <alignment horizontal="center" vertical="justify" wrapText="1"/>
    </xf>
    <xf numFmtId="0" fontId="38" fillId="0" borderId="0" xfId="0" applyFont="1" applyFill="1" applyBorder="1" applyAlignment="1">
      <alignment horizontal="center" vertical="center" wrapText="1"/>
    </xf>
    <xf numFmtId="173" fontId="37" fillId="0" borderId="0" xfId="0" applyNumberFormat="1" applyFont="1" applyFill="1" applyAlignment="1">
      <alignment/>
    </xf>
    <xf numFmtId="173" fontId="35" fillId="0" borderId="10" xfId="0" applyNumberFormat="1" applyFont="1" applyFill="1" applyBorder="1" applyAlignment="1">
      <alignment horizontal="left" vertical="top" wrapText="1"/>
    </xf>
    <xf numFmtId="173" fontId="39" fillId="0" borderId="13" xfId="0" applyNumberFormat="1" applyFont="1" applyFill="1" applyBorder="1" applyAlignment="1">
      <alignment horizontal="center" vertical="top" wrapText="1"/>
    </xf>
    <xf numFmtId="173" fontId="39" fillId="0" borderId="11" xfId="0" applyNumberFormat="1" applyFont="1" applyFill="1" applyBorder="1" applyAlignment="1">
      <alignment horizontal="center" vertical="top" wrapText="1"/>
    </xf>
    <xf numFmtId="173" fontId="35" fillId="0" borderId="12" xfId="0" applyNumberFormat="1" applyFont="1" applyFill="1" applyBorder="1" applyAlignment="1">
      <alignment horizontal="center" vertical="top" wrapText="1"/>
    </xf>
    <xf numFmtId="173" fontId="35" fillId="0" borderId="0" xfId="0" applyNumberFormat="1" applyFont="1" applyFill="1" applyBorder="1" applyAlignment="1">
      <alignment horizontal="center"/>
    </xf>
    <xf numFmtId="173" fontId="35" fillId="0" borderId="0" xfId="0" applyNumberFormat="1" applyFont="1" applyFill="1" applyBorder="1" applyAlignment="1">
      <alignment horizontal="justify"/>
    </xf>
    <xf numFmtId="173" fontId="35" fillId="0" borderId="0" xfId="0" applyNumberFormat="1" applyFont="1" applyFill="1" applyBorder="1" applyAlignment="1">
      <alignment/>
    </xf>
    <xf numFmtId="173" fontId="35" fillId="0" borderId="0" xfId="0" applyNumberFormat="1" applyFont="1" applyFill="1" applyBorder="1" applyAlignment="1">
      <alignment horizontal="center" vertical="justify"/>
    </xf>
    <xf numFmtId="0" fontId="35" fillId="0" borderId="0" xfId="0" applyFont="1" applyFill="1" applyBorder="1" applyAlignment="1">
      <alignment horizontal="center"/>
    </xf>
    <xf numFmtId="0" fontId="35" fillId="0" borderId="0" xfId="0" applyFont="1" applyFill="1" applyBorder="1" applyAlignment="1">
      <alignment horizontal="justify"/>
    </xf>
    <xf numFmtId="0" fontId="35" fillId="0" borderId="0" xfId="0" applyFont="1" applyFill="1" applyBorder="1" applyAlignment="1">
      <alignment/>
    </xf>
    <xf numFmtId="172" fontId="35" fillId="0" borderId="0" xfId="0" applyNumberFormat="1" applyFont="1" applyFill="1" applyBorder="1" applyAlignment="1">
      <alignment horizontal="center" vertical="justify"/>
    </xf>
    <xf numFmtId="0" fontId="40" fillId="0" borderId="0" xfId="0" applyFont="1" applyFill="1" applyBorder="1" applyAlignment="1">
      <alignment horizontal="justify" wrapText="1"/>
    </xf>
    <xf numFmtId="0" fontId="36" fillId="0" borderId="0" xfId="0" applyFont="1" applyFill="1" applyBorder="1" applyAlignment="1">
      <alignment horizontal="right" wrapText="1"/>
    </xf>
    <xf numFmtId="173" fontId="39" fillId="0" borderId="0" xfId="0" applyNumberFormat="1" applyFont="1" applyFill="1" applyBorder="1" applyAlignment="1">
      <alignment horizontal="center" vertical="top" wrapText="1"/>
    </xf>
    <xf numFmtId="172" fontId="35" fillId="0" borderId="0" xfId="0" applyNumberFormat="1" applyFont="1" applyFill="1" applyBorder="1" applyAlignment="1">
      <alignment horizontal="justify"/>
    </xf>
    <xf numFmtId="0" fontId="42" fillId="0" borderId="0" xfId="0" applyFont="1" applyFill="1" applyBorder="1" applyAlignment="1">
      <alignment horizontal="justify"/>
    </xf>
    <xf numFmtId="0" fontId="42" fillId="0" borderId="0" xfId="0" applyFont="1" applyFill="1" applyAlignment="1">
      <alignment horizontal="center"/>
    </xf>
    <xf numFmtId="0" fontId="42" fillId="0" borderId="0" xfId="0" applyFont="1" applyFill="1" applyAlignment="1">
      <alignment/>
    </xf>
    <xf numFmtId="0" fontId="42" fillId="0" borderId="0" xfId="0" applyFont="1" applyFill="1" applyAlignment="1">
      <alignment/>
    </xf>
    <xf numFmtId="0" fontId="42" fillId="0" borderId="0" xfId="0" applyFont="1" applyFill="1" applyAlignment="1">
      <alignment horizontal="left"/>
    </xf>
    <xf numFmtId="0" fontId="35" fillId="0" borderId="0" xfId="0" applyFont="1" applyFill="1" applyAlignment="1">
      <alignment horizontal="left"/>
    </xf>
    <xf numFmtId="0" fontId="41" fillId="0" borderId="0" xfId="0" applyFont="1" applyFill="1" applyAlignment="1">
      <alignment horizontal="center"/>
    </xf>
    <xf numFmtId="3" fontId="6" fillId="0" borderId="14" xfId="0" applyNumberFormat="1" applyFont="1" applyFill="1" applyBorder="1" applyAlignment="1">
      <alignment horizontal="center" vertical="top" wrapText="1"/>
    </xf>
    <xf numFmtId="49" fontId="6" fillId="0" borderId="16" xfId="0" applyNumberFormat="1" applyFont="1" applyFill="1" applyBorder="1" applyAlignment="1">
      <alignment horizontal="center" vertical="top" wrapText="1"/>
    </xf>
    <xf numFmtId="173" fontId="6" fillId="0" borderId="14" xfId="0" applyNumberFormat="1" applyFont="1" applyFill="1" applyBorder="1" applyAlignment="1">
      <alignment horizontal="center" vertical="top" wrapText="1"/>
    </xf>
    <xf numFmtId="173" fontId="6" fillId="0" borderId="17" xfId="0" applyNumberFormat="1" applyFont="1" applyFill="1" applyBorder="1" applyAlignment="1">
      <alignment horizontal="center" vertical="top" wrapText="1"/>
    </xf>
    <xf numFmtId="173" fontId="9" fillId="0" borderId="13" xfId="0" applyNumberFormat="1" applyFont="1" applyFill="1" applyBorder="1" applyAlignment="1">
      <alignment horizontal="center" vertical="justify" wrapText="1"/>
    </xf>
    <xf numFmtId="173" fontId="6" fillId="24" borderId="10" xfId="0" applyNumberFormat="1" applyFont="1" applyFill="1" applyBorder="1" applyAlignment="1">
      <alignment horizontal="center" vertical="justify" wrapText="1"/>
    </xf>
    <xf numFmtId="173" fontId="6" fillId="24" borderId="10" xfId="0" applyNumberFormat="1" applyFont="1" applyFill="1" applyBorder="1" applyAlignment="1">
      <alignment horizontal="center" vertical="top" wrapText="1"/>
    </xf>
    <xf numFmtId="173" fontId="8" fillId="0" borderId="0" xfId="0" applyNumberFormat="1" applyFont="1" applyFill="1" applyAlignment="1">
      <alignment horizontal="center"/>
    </xf>
    <xf numFmtId="49" fontId="35" fillId="0" borderId="10" xfId="0" applyNumberFormat="1" applyFont="1" applyFill="1" applyBorder="1" applyAlignment="1">
      <alignment horizontal="center" vertical="top" wrapText="1"/>
    </xf>
    <xf numFmtId="173" fontId="6" fillId="0" borderId="16" xfId="0" applyNumberFormat="1" applyFont="1" applyFill="1" applyBorder="1" applyAlignment="1">
      <alignment horizontal="center" vertical="top" wrapText="1"/>
    </xf>
    <xf numFmtId="173" fontId="6" fillId="0" borderId="18" xfId="0" applyNumberFormat="1" applyFont="1" applyFill="1" applyBorder="1" applyAlignment="1">
      <alignment horizontal="center" vertical="top" wrapText="1"/>
    </xf>
    <xf numFmtId="173" fontId="6" fillId="0" borderId="10" xfId="0" applyNumberFormat="1" applyFont="1" applyFill="1" applyBorder="1" applyAlignment="1">
      <alignment horizontal="center" vertical="top" wrapText="1"/>
    </xf>
    <xf numFmtId="49" fontId="6" fillId="0" borderId="19" xfId="0" applyNumberFormat="1" applyFont="1" applyFill="1" applyBorder="1" applyAlignment="1">
      <alignment horizontal="center" vertical="top" wrapText="1"/>
    </xf>
    <xf numFmtId="173" fontId="6" fillId="22" borderId="13" xfId="0" applyNumberFormat="1" applyFont="1" applyFill="1" applyBorder="1" applyAlignment="1">
      <alignment horizontal="center" vertical="justify" wrapText="1"/>
    </xf>
    <xf numFmtId="173" fontId="6" fillId="22" borderId="15" xfId="0" applyNumberFormat="1" applyFont="1" applyFill="1" applyBorder="1" applyAlignment="1">
      <alignment horizontal="center" vertical="top" wrapText="1"/>
    </xf>
    <xf numFmtId="173" fontId="6" fillId="22" borderId="15" xfId="0" applyNumberFormat="1" applyFont="1" applyFill="1" applyBorder="1" applyAlignment="1">
      <alignment horizontal="center" vertical="top" wrapText="1"/>
    </xf>
    <xf numFmtId="173" fontId="6" fillId="22" borderId="12" xfId="0" applyNumberFormat="1" applyFont="1" applyFill="1" applyBorder="1" applyAlignment="1">
      <alignment horizontal="center" vertical="top" wrapText="1"/>
    </xf>
    <xf numFmtId="173" fontId="6" fillId="22" borderId="13" xfId="0" applyNumberFormat="1" applyFont="1" applyFill="1" applyBorder="1" applyAlignment="1">
      <alignment horizontal="center" vertical="top" wrapText="1"/>
    </xf>
    <xf numFmtId="173" fontId="6" fillId="22" borderId="20" xfId="0" applyNumberFormat="1" applyFont="1" applyFill="1" applyBorder="1" applyAlignment="1">
      <alignment horizontal="center" vertical="top" wrapText="1"/>
    </xf>
    <xf numFmtId="3" fontId="6" fillId="22" borderId="15" xfId="0" applyNumberFormat="1" applyFont="1" applyFill="1" applyBorder="1" applyAlignment="1">
      <alignment horizontal="center" vertical="top" wrapText="1"/>
    </xf>
    <xf numFmtId="173" fontId="6" fillId="22" borderId="10" xfId="0" applyNumberFormat="1" applyFont="1" applyFill="1" applyBorder="1" applyAlignment="1">
      <alignment horizontal="center" vertical="justify" wrapText="1"/>
    </xf>
    <xf numFmtId="173" fontId="6" fillId="22" borderId="10" xfId="0" applyNumberFormat="1" applyFont="1" applyFill="1" applyBorder="1" applyAlignment="1">
      <alignment horizontal="center" vertical="top" wrapText="1"/>
    </xf>
    <xf numFmtId="3" fontId="6" fillId="22" borderId="10" xfId="0" applyNumberFormat="1" applyFont="1" applyFill="1" applyBorder="1" applyAlignment="1">
      <alignment horizontal="center" vertical="top"/>
    </xf>
    <xf numFmtId="49" fontId="35" fillId="0" borderId="12" xfId="0" applyNumberFormat="1" applyFont="1" applyFill="1" applyBorder="1" applyAlignment="1">
      <alignment horizontal="center" vertical="top" wrapText="1"/>
    </xf>
    <xf numFmtId="3" fontId="35" fillId="0" borderId="10" xfId="0" applyNumberFormat="1" applyFont="1" applyFill="1" applyBorder="1" applyAlignment="1">
      <alignment horizontal="center" vertical="top" wrapText="1"/>
    </xf>
    <xf numFmtId="3" fontId="6" fillId="0" borderId="14" xfId="0" applyNumberFormat="1" applyFont="1" applyFill="1" applyBorder="1" applyAlignment="1">
      <alignment horizontal="center" vertical="top"/>
    </xf>
    <xf numFmtId="173" fontId="4" fillId="0" borderId="20" xfId="0" applyNumberFormat="1" applyFont="1" applyFill="1" applyBorder="1" applyAlignment="1">
      <alignment horizontal="justify" vertical="top" wrapText="1"/>
    </xf>
    <xf numFmtId="49" fontId="6" fillId="0" borderId="19" xfId="0" applyNumberFormat="1" applyFont="1" applyFill="1" applyBorder="1" applyAlignment="1">
      <alignment horizontal="center" vertical="top" wrapText="1"/>
    </xf>
    <xf numFmtId="49" fontId="6" fillId="0" borderId="16" xfId="0" applyNumberFormat="1" applyFont="1" applyFill="1" applyBorder="1" applyAlignment="1">
      <alignment horizontal="center" vertical="top" wrapText="1"/>
    </xf>
    <xf numFmtId="173" fontId="6" fillId="0" borderId="10" xfId="0" applyNumberFormat="1" applyFont="1" applyFill="1" applyBorder="1" applyAlignment="1">
      <alignment horizontal="left" vertical="top" wrapText="1"/>
    </xf>
    <xf numFmtId="0" fontId="7" fillId="0" borderId="0" xfId="0" applyFont="1" applyFill="1" applyAlignment="1">
      <alignment wrapText="1"/>
    </xf>
    <xf numFmtId="0" fontId="9" fillId="0" borderId="0" xfId="0" applyFont="1" applyFill="1" applyBorder="1" applyAlignment="1">
      <alignment horizontal="justify"/>
    </xf>
    <xf numFmtId="3" fontId="6" fillId="0" borderId="15" xfId="0" applyNumberFormat="1" applyFont="1" applyFill="1" applyBorder="1" applyAlignment="1">
      <alignment horizontal="center" vertical="top"/>
    </xf>
    <xf numFmtId="173" fontId="9" fillId="0" borderId="12" xfId="0" applyNumberFormat="1" applyFont="1" applyFill="1" applyBorder="1" applyAlignment="1">
      <alignment horizontal="justify" vertical="top" wrapText="1"/>
    </xf>
    <xf numFmtId="173" fontId="9" fillId="0" borderId="11" xfId="0" applyNumberFormat="1" applyFont="1" applyFill="1" applyBorder="1" applyAlignment="1">
      <alignment horizontal="justify" vertical="top" wrapText="1"/>
    </xf>
    <xf numFmtId="173" fontId="9" fillId="0" borderId="12" xfId="0" applyNumberFormat="1" applyFont="1" applyFill="1" applyBorder="1" applyAlignment="1">
      <alignment horizontal="center" vertical="justify" wrapText="1"/>
    </xf>
    <xf numFmtId="173" fontId="9" fillId="0" borderId="13" xfId="0" applyNumberFormat="1" applyFont="1" applyFill="1" applyBorder="1" applyAlignment="1">
      <alignment horizontal="center" vertical="justify" wrapText="1"/>
    </xf>
    <xf numFmtId="173" fontId="9" fillId="0" borderId="11" xfId="0" applyNumberFormat="1" applyFont="1" applyFill="1" applyBorder="1" applyAlignment="1">
      <alignment horizontal="center" vertical="justify" wrapText="1"/>
    </xf>
    <xf numFmtId="173" fontId="6" fillId="0" borderId="20" xfId="0" applyNumberFormat="1" applyFont="1" applyFill="1" applyBorder="1" applyAlignment="1">
      <alignment horizontal="center" vertical="top" wrapText="1"/>
    </xf>
    <xf numFmtId="173" fontId="6" fillId="0" borderId="17" xfId="0" applyNumberFormat="1" applyFont="1" applyFill="1" applyBorder="1" applyAlignment="1">
      <alignment horizontal="center" vertical="top" wrapText="1"/>
    </xf>
    <xf numFmtId="173" fontId="4" fillId="0" borderId="19" xfId="0" applyNumberFormat="1" applyFont="1" applyFill="1" applyBorder="1" applyAlignment="1">
      <alignment horizontal="justify" vertical="top" wrapText="1"/>
    </xf>
    <xf numFmtId="173" fontId="9" fillId="0" borderId="12" xfId="0" applyNumberFormat="1" applyFont="1" applyFill="1" applyBorder="1" applyAlignment="1">
      <alignment horizontal="center" vertical="top" wrapText="1"/>
    </xf>
    <xf numFmtId="173" fontId="9" fillId="0" borderId="13" xfId="0" applyNumberFormat="1" applyFont="1" applyFill="1" applyBorder="1" applyAlignment="1">
      <alignment horizontal="center" vertical="top" wrapText="1"/>
    </xf>
    <xf numFmtId="173" fontId="9" fillId="0" borderId="11" xfId="0" applyNumberFormat="1" applyFont="1" applyFill="1" applyBorder="1" applyAlignment="1">
      <alignment horizontal="center" vertical="top" wrapText="1"/>
    </xf>
    <xf numFmtId="173" fontId="6" fillId="0" borderId="21" xfId="0" applyNumberFormat="1" applyFont="1" applyFill="1" applyBorder="1" applyAlignment="1">
      <alignment horizontal="justify" vertical="top" wrapText="1"/>
    </xf>
    <xf numFmtId="173" fontId="6" fillId="0" borderId="16" xfId="0" applyNumberFormat="1" applyFont="1" applyFill="1" applyBorder="1" applyAlignment="1">
      <alignment horizontal="justify" vertical="top" wrapText="1"/>
    </xf>
    <xf numFmtId="173" fontId="6" fillId="0" borderId="17" xfId="0" applyNumberFormat="1" applyFont="1" applyFill="1" applyBorder="1" applyAlignment="1">
      <alignment horizontal="justify" vertical="top" wrapText="1"/>
    </xf>
    <xf numFmtId="173" fontId="6" fillId="0" borderId="12" xfId="0" applyNumberFormat="1" applyFont="1" applyFill="1" applyBorder="1" applyAlignment="1">
      <alignment horizontal="justify" vertical="top" wrapText="1"/>
    </xf>
    <xf numFmtId="173" fontId="6" fillId="0" borderId="11" xfId="0" applyNumberFormat="1" applyFont="1" applyFill="1" applyBorder="1" applyAlignment="1">
      <alignment horizontal="justify" vertical="top" wrapText="1"/>
    </xf>
    <xf numFmtId="173" fontId="9" fillId="0" borderId="10" xfId="0" applyNumberFormat="1" applyFont="1" applyFill="1" applyBorder="1" applyAlignment="1">
      <alignment horizontal="left" vertical="top" wrapText="1"/>
    </xf>
    <xf numFmtId="173" fontId="4" fillId="22" borderId="19" xfId="0" applyNumberFormat="1" applyFont="1" applyFill="1" applyBorder="1" applyAlignment="1">
      <alignment horizontal="justify" vertical="top" wrapText="1"/>
    </xf>
    <xf numFmtId="173" fontId="4" fillId="22" borderId="20" xfId="0" applyNumberFormat="1" applyFont="1" applyFill="1" applyBorder="1" applyAlignment="1">
      <alignment horizontal="justify" vertical="top" wrapText="1"/>
    </xf>
    <xf numFmtId="173" fontId="4" fillId="0" borderId="12" xfId="0" applyNumberFormat="1" applyFont="1" applyFill="1" applyBorder="1" applyAlignment="1">
      <alignment horizontal="justify" vertical="top" wrapText="1"/>
    </xf>
    <xf numFmtId="173" fontId="4" fillId="0" borderId="11" xfId="0" applyNumberFormat="1" applyFont="1" applyFill="1" applyBorder="1" applyAlignment="1">
      <alignment horizontal="justify" vertical="top" wrapText="1"/>
    </xf>
    <xf numFmtId="173" fontId="9" fillId="0" borderId="12" xfId="0" applyNumberFormat="1" applyFont="1" applyFill="1" applyBorder="1" applyAlignment="1">
      <alignment horizontal="left" vertical="top" wrapText="1"/>
    </xf>
    <xf numFmtId="173" fontId="9" fillId="0" borderId="13" xfId="0" applyNumberFormat="1" applyFont="1" applyFill="1" applyBorder="1" applyAlignment="1">
      <alignment horizontal="left" vertical="top" wrapText="1"/>
    </xf>
    <xf numFmtId="0" fontId="0" fillId="0" borderId="11" xfId="0" applyBorder="1" applyAlignment="1">
      <alignment horizontal="left" vertical="top" wrapText="1"/>
    </xf>
    <xf numFmtId="173" fontId="6" fillId="0" borderId="10" xfId="0" applyNumberFormat="1" applyFont="1" applyFill="1" applyBorder="1" applyAlignment="1">
      <alignment horizontal="center" vertical="top" wrapText="1"/>
    </xf>
    <xf numFmtId="173" fontId="4" fillId="0" borderId="10" xfId="0" applyNumberFormat="1" applyFont="1" applyFill="1" applyBorder="1" applyAlignment="1">
      <alignment horizontal="justify" vertical="top" wrapText="1"/>
    </xf>
    <xf numFmtId="173" fontId="6" fillId="0" borderId="15" xfId="0" applyNumberFormat="1" applyFont="1" applyFill="1" applyBorder="1" applyAlignment="1">
      <alignment horizontal="center" vertical="top" wrapText="1"/>
    </xf>
    <xf numFmtId="173" fontId="6" fillId="0" borderId="14" xfId="0" applyNumberFormat="1" applyFont="1" applyFill="1" applyBorder="1" applyAlignment="1">
      <alignment horizontal="center" vertical="top" wrapText="1"/>
    </xf>
    <xf numFmtId="173" fontId="6" fillId="0" borderId="10" xfId="0" applyNumberFormat="1" applyFont="1" applyFill="1" applyBorder="1" applyAlignment="1">
      <alignment horizontal="center" vertical="justify" wrapText="1"/>
    </xf>
    <xf numFmtId="173" fontId="6" fillId="0" borderId="10" xfId="0" applyNumberFormat="1" applyFont="1" applyFill="1" applyBorder="1" applyAlignment="1">
      <alignment horizontal="justify" vertical="top" wrapText="1"/>
    </xf>
    <xf numFmtId="173" fontId="6" fillId="0" borderId="15" xfId="0" applyNumberFormat="1" applyFont="1" applyFill="1" applyBorder="1" applyAlignment="1">
      <alignment horizontal="center" vertical="justify" wrapText="1"/>
    </xf>
    <xf numFmtId="173" fontId="6" fillId="0" borderId="14" xfId="0" applyNumberFormat="1" applyFont="1" applyFill="1" applyBorder="1" applyAlignment="1">
      <alignment horizontal="center" vertical="justify" wrapText="1"/>
    </xf>
    <xf numFmtId="173" fontId="6" fillId="22" borderId="10" xfId="0" applyNumberFormat="1" applyFont="1" applyFill="1" applyBorder="1" applyAlignment="1">
      <alignment horizontal="justify" vertical="top" wrapText="1"/>
    </xf>
    <xf numFmtId="0" fontId="10" fillId="0" borderId="0" xfId="0" applyFont="1" applyFill="1" applyBorder="1" applyAlignment="1">
      <alignment horizontal="left"/>
    </xf>
    <xf numFmtId="173" fontId="9" fillId="0" borderId="12" xfId="0" applyNumberFormat="1" applyFont="1" applyFill="1" applyBorder="1" applyAlignment="1">
      <alignment horizontal="left"/>
    </xf>
    <xf numFmtId="173" fontId="9" fillId="0" borderId="11" xfId="0" applyNumberFormat="1" applyFont="1" applyFill="1" applyBorder="1" applyAlignment="1">
      <alignment horizontal="left"/>
    </xf>
    <xf numFmtId="173" fontId="7" fillId="0" borderId="0" xfId="0" applyNumberFormat="1" applyFont="1" applyFill="1" applyBorder="1" applyAlignment="1">
      <alignment horizontal="left" vertical="top" wrapText="1"/>
    </xf>
    <xf numFmtId="173" fontId="6" fillId="0" borderId="0" xfId="0" applyNumberFormat="1" applyFont="1" applyFill="1" applyBorder="1" applyAlignment="1">
      <alignment horizontal="justify" vertical="top" wrapText="1"/>
    </xf>
    <xf numFmtId="173" fontId="7" fillId="0" borderId="0" xfId="0" applyNumberFormat="1" applyFont="1" applyFill="1" applyBorder="1" applyAlignment="1">
      <alignment horizontal="justify" vertical="top" wrapText="1"/>
    </xf>
    <xf numFmtId="3" fontId="6" fillId="24" borderId="10" xfId="0" applyNumberFormat="1" applyFont="1" applyFill="1" applyBorder="1" applyAlignment="1">
      <alignment horizontal="center" vertical="top"/>
    </xf>
    <xf numFmtId="173" fontId="9" fillId="0" borderId="10" xfId="0" applyNumberFormat="1" applyFont="1" applyFill="1" applyBorder="1" applyAlignment="1">
      <alignment horizontal="center" vertical="top" wrapText="1"/>
    </xf>
    <xf numFmtId="173" fontId="6" fillId="0" borderId="19" xfId="0" applyNumberFormat="1" applyFont="1" applyFill="1" applyBorder="1" applyAlignment="1">
      <alignment horizontal="justify" vertical="top" wrapText="1"/>
    </xf>
    <xf numFmtId="173" fontId="6" fillId="0" borderId="20" xfId="0" applyNumberFormat="1" applyFont="1" applyFill="1" applyBorder="1" applyAlignment="1">
      <alignment horizontal="justify" vertical="top" wrapText="1"/>
    </xf>
    <xf numFmtId="173" fontId="6" fillId="0" borderId="22" xfId="0" applyNumberFormat="1" applyFont="1" applyFill="1" applyBorder="1" applyAlignment="1">
      <alignment horizontal="justify" vertical="top" wrapText="1"/>
    </xf>
    <xf numFmtId="0" fontId="6" fillId="0" borderId="0" xfId="0" applyFont="1" applyFill="1" applyAlignment="1">
      <alignment horizontal="left"/>
    </xf>
    <xf numFmtId="0" fontId="6" fillId="0" borderId="0" xfId="0" applyFont="1" applyFill="1" applyAlignment="1">
      <alignment horizontal="left" wrapText="1"/>
    </xf>
    <xf numFmtId="0" fontId="14" fillId="0" borderId="0" xfId="0" applyFont="1" applyFill="1" applyAlignment="1">
      <alignment horizontal="justify"/>
    </xf>
    <xf numFmtId="0" fontId="12" fillId="0" borderId="0" xfId="0" applyFont="1" applyFill="1" applyBorder="1" applyAlignment="1">
      <alignment horizontal="center"/>
    </xf>
    <xf numFmtId="0" fontId="10" fillId="0" borderId="0" xfId="0" applyFont="1" applyFill="1" applyBorder="1" applyAlignment="1">
      <alignment horizontal="justify" wrapText="1"/>
    </xf>
    <xf numFmtId="0" fontId="9" fillId="0" borderId="0" xfId="0" applyFont="1" applyFill="1" applyBorder="1" applyAlignment="1">
      <alignment horizontal="center"/>
    </xf>
    <xf numFmtId="0" fontId="6" fillId="0" borderId="0" xfId="0" applyFont="1" applyFill="1" applyBorder="1" applyAlignment="1">
      <alignment horizontal="justify" wrapText="1"/>
    </xf>
    <xf numFmtId="173" fontId="6" fillId="0" borderId="15" xfId="0" applyNumberFormat="1" applyFont="1" applyFill="1" applyBorder="1" applyAlignment="1">
      <alignment horizontal="center" vertical="top" wrapText="1"/>
    </xf>
    <xf numFmtId="173" fontId="6" fillId="0" borderId="14" xfId="0" applyNumberFormat="1" applyFont="1" applyFill="1" applyBorder="1" applyAlignment="1">
      <alignment horizontal="center" vertical="top" wrapText="1"/>
    </xf>
    <xf numFmtId="173" fontId="6" fillId="0" borderId="10" xfId="0" applyNumberFormat="1" applyFont="1" applyFill="1" applyBorder="1" applyAlignment="1">
      <alignment horizontal="justify" vertical="center" wrapText="1"/>
    </xf>
    <xf numFmtId="173" fontId="44" fillId="0" borderId="19" xfId="0" applyNumberFormat="1" applyFont="1" applyFill="1" applyBorder="1" applyAlignment="1">
      <alignment horizontal="justify" vertical="top" wrapText="1"/>
    </xf>
    <xf numFmtId="173" fontId="44" fillId="0" borderId="20" xfId="0" applyNumberFormat="1" applyFont="1" applyFill="1" applyBorder="1" applyAlignment="1">
      <alignment horizontal="justify" vertical="top" wrapText="1"/>
    </xf>
    <xf numFmtId="173" fontId="4" fillId="0" borderId="16" xfId="0" applyNumberFormat="1" applyFont="1" applyFill="1" applyBorder="1" applyAlignment="1">
      <alignment horizontal="justify" vertical="top" wrapText="1"/>
    </xf>
    <xf numFmtId="173" fontId="4" fillId="0" borderId="17" xfId="0" applyNumberFormat="1" applyFont="1" applyFill="1" applyBorder="1" applyAlignment="1">
      <alignment horizontal="justify" vertical="top" wrapText="1"/>
    </xf>
    <xf numFmtId="0" fontId="6" fillId="0" borderId="0" xfId="0" applyNumberFormat="1" applyFont="1" applyFill="1" applyAlignment="1">
      <alignment horizontal="justify" wrapText="1"/>
    </xf>
    <xf numFmtId="0" fontId="8" fillId="0" borderId="0" xfId="0" applyFont="1" applyFill="1" applyAlignment="1">
      <alignment horizontal="justify" wrapText="1"/>
    </xf>
    <xf numFmtId="0" fontId="6" fillId="0" borderId="0" xfId="0" applyFont="1" applyFill="1" applyAlignment="1">
      <alignment horizontal="justify" vertical="center" wrapText="1"/>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9" fillId="0" borderId="10" xfId="0" applyFont="1" applyFill="1" applyBorder="1" applyAlignment="1">
      <alignment horizontal="center" vertical="top" wrapText="1"/>
    </xf>
    <xf numFmtId="0" fontId="6" fillId="0" borderId="10" xfId="0" applyFont="1" applyFill="1" applyBorder="1" applyAlignment="1">
      <alignment horizontal="center" vertical="top" wrapText="1"/>
    </xf>
    <xf numFmtId="3" fontId="6" fillId="0" borderId="15" xfId="0" applyNumberFormat="1" applyFont="1" applyFill="1" applyBorder="1" applyAlignment="1">
      <alignment horizontal="center" vertical="top" wrapText="1"/>
    </xf>
    <xf numFmtId="3" fontId="6" fillId="0" borderId="14" xfId="0" applyNumberFormat="1" applyFont="1" applyFill="1" applyBorder="1" applyAlignment="1">
      <alignment horizontal="center" vertical="top" wrapText="1"/>
    </xf>
    <xf numFmtId="173" fontId="9" fillId="0" borderId="14" xfId="0" applyNumberFormat="1" applyFont="1" applyFill="1" applyBorder="1" applyAlignment="1">
      <alignment horizontal="center" vertical="top" wrapText="1"/>
    </xf>
    <xf numFmtId="173" fontId="15" fillId="0" borderId="10" xfId="0" applyNumberFormat="1" applyFont="1" applyFill="1" applyBorder="1" applyAlignment="1">
      <alignment horizontal="justify" vertical="top" wrapText="1"/>
    </xf>
    <xf numFmtId="173" fontId="6" fillId="24" borderId="12" xfId="0" applyNumberFormat="1" applyFont="1" applyFill="1" applyBorder="1" applyAlignment="1">
      <alignment horizontal="justify" vertical="top" wrapText="1"/>
    </xf>
    <xf numFmtId="173" fontId="6" fillId="24" borderId="11" xfId="0" applyNumberFormat="1" applyFont="1" applyFill="1" applyBorder="1" applyAlignment="1">
      <alignment horizontal="justify" vertical="top" wrapText="1"/>
    </xf>
    <xf numFmtId="173" fontId="15" fillId="0" borderId="12" xfId="0" applyNumberFormat="1" applyFont="1" applyFill="1" applyBorder="1" applyAlignment="1">
      <alignment horizontal="justify" vertical="top" wrapText="1"/>
    </xf>
    <xf numFmtId="173" fontId="15" fillId="0" borderId="11" xfId="0" applyNumberFormat="1" applyFont="1" applyFill="1" applyBorder="1" applyAlignment="1">
      <alignment horizontal="justify" vertical="top" wrapText="1"/>
    </xf>
    <xf numFmtId="0" fontId="54" fillId="0" borderId="0" xfId="0" applyFont="1" applyFill="1" applyAlignment="1">
      <alignment horizontal="right" wrapText="1"/>
    </xf>
    <xf numFmtId="0" fontId="38" fillId="0" borderId="0" xfId="0" applyNumberFormat="1" applyFont="1" applyFill="1" applyAlignment="1">
      <alignment horizontal="justify" wrapText="1"/>
    </xf>
    <xf numFmtId="0" fontId="37" fillId="0" borderId="0" xfId="0" applyFont="1" applyFill="1" applyAlignment="1">
      <alignment horizontal="justify" wrapText="1"/>
    </xf>
    <xf numFmtId="173" fontId="55" fillId="0" borderId="10" xfId="0" applyNumberFormat="1" applyFont="1" applyFill="1" applyBorder="1" applyAlignment="1">
      <alignment horizontal="justify" vertical="top" wrapText="1"/>
    </xf>
    <xf numFmtId="173" fontId="45" fillId="0" borderId="12" xfId="0" applyNumberFormat="1" applyFont="1" applyFill="1" applyBorder="1" applyAlignment="1">
      <alignment horizontal="justify" vertical="top" wrapText="1"/>
    </xf>
    <xf numFmtId="173" fontId="45" fillId="0" borderId="11" xfId="0" applyNumberFormat="1" applyFont="1" applyFill="1" applyBorder="1" applyAlignment="1">
      <alignment horizontal="justify" vertical="top" wrapText="1"/>
    </xf>
    <xf numFmtId="0" fontId="52" fillId="0" borderId="0" xfId="0" applyNumberFormat="1" applyFont="1" applyFill="1" applyAlignment="1">
      <alignment horizontal="justify" wrapText="1"/>
    </xf>
    <xf numFmtId="0" fontId="53" fillId="0" borderId="0" xfId="0" applyFont="1" applyFill="1" applyAlignment="1">
      <alignment horizontal="justify" wrapText="1"/>
    </xf>
    <xf numFmtId="0" fontId="7" fillId="0" borderId="0" xfId="0" applyFont="1" applyFill="1" applyAlignment="1">
      <alignment horizontal="left" wrapText="1"/>
    </xf>
    <xf numFmtId="173" fontId="35" fillId="0" borderId="12" xfId="0" applyNumberFormat="1" applyFont="1" applyFill="1" applyBorder="1" applyAlignment="1">
      <alignment horizontal="justify" vertical="top" wrapText="1"/>
    </xf>
    <xf numFmtId="173" fontId="35" fillId="0" borderId="11" xfId="0" applyNumberFormat="1" applyFont="1" applyFill="1" applyBorder="1" applyAlignment="1">
      <alignment horizontal="justify" vertical="top" wrapText="1"/>
    </xf>
    <xf numFmtId="173" fontId="39" fillId="0" borderId="12" xfId="0" applyNumberFormat="1" applyFont="1" applyFill="1" applyBorder="1" applyAlignment="1">
      <alignment horizontal="justify" vertical="top" wrapText="1"/>
    </xf>
    <xf numFmtId="173" fontId="39" fillId="0" borderId="13" xfId="0" applyNumberFormat="1" applyFont="1" applyFill="1" applyBorder="1" applyAlignment="1">
      <alignment horizontal="justify" vertical="top" wrapText="1"/>
    </xf>
    <xf numFmtId="173" fontId="39" fillId="0" borderId="11" xfId="0" applyNumberFormat="1" applyFont="1" applyFill="1" applyBorder="1" applyAlignment="1">
      <alignment horizontal="justify" vertical="top" wrapText="1"/>
    </xf>
    <xf numFmtId="173" fontId="5" fillId="0" borderId="12" xfId="0" applyNumberFormat="1" applyFont="1" applyFill="1" applyBorder="1" applyAlignment="1">
      <alignment horizontal="justify" vertical="top" wrapText="1"/>
    </xf>
    <xf numFmtId="173" fontId="5" fillId="0" borderId="11" xfId="0" applyNumberFormat="1" applyFont="1" applyFill="1" applyBorder="1" applyAlignment="1">
      <alignment horizontal="justify" vertical="top" wrapText="1"/>
    </xf>
    <xf numFmtId="0" fontId="35" fillId="0" borderId="10" xfId="0" applyFont="1" applyFill="1" applyBorder="1" applyAlignment="1">
      <alignment horizontal="center" vertical="top" wrapText="1"/>
    </xf>
    <xf numFmtId="173" fontId="35" fillId="0" borderId="13" xfId="0" applyNumberFormat="1" applyFont="1" applyFill="1" applyBorder="1" applyAlignment="1">
      <alignment horizontal="justify" vertical="top" wrapText="1"/>
    </xf>
    <xf numFmtId="173" fontId="35" fillId="0" borderId="10" xfId="0" applyNumberFormat="1" applyFont="1" applyFill="1" applyBorder="1" applyAlignment="1">
      <alignment horizontal="justify" vertical="top" wrapText="1"/>
    </xf>
    <xf numFmtId="173" fontId="5" fillId="0" borderId="10" xfId="0" applyNumberFormat="1" applyFont="1" applyFill="1" applyBorder="1" applyAlignment="1">
      <alignment horizontal="justify" vertical="top" wrapText="1"/>
    </xf>
    <xf numFmtId="173" fontId="39" fillId="0" borderId="19" xfId="0" applyNumberFormat="1" applyFont="1" applyFill="1" applyBorder="1" applyAlignment="1">
      <alignment horizontal="center" vertical="center" wrapText="1"/>
    </xf>
    <xf numFmtId="173" fontId="39" fillId="0" borderId="23" xfId="0" applyNumberFormat="1" applyFont="1" applyFill="1" applyBorder="1" applyAlignment="1">
      <alignment horizontal="center" vertical="center" wrapText="1"/>
    </xf>
    <xf numFmtId="173" fontId="39" fillId="0" borderId="20" xfId="0" applyNumberFormat="1" applyFont="1" applyFill="1" applyBorder="1" applyAlignment="1">
      <alignment horizontal="center" vertical="center" wrapText="1"/>
    </xf>
    <xf numFmtId="173" fontId="39" fillId="0" borderId="10" xfId="0" applyNumberFormat="1" applyFont="1" applyFill="1" applyBorder="1" applyAlignment="1">
      <alignment horizontal="left" vertical="top" wrapText="1"/>
    </xf>
    <xf numFmtId="173" fontId="39" fillId="0" borderId="12" xfId="0" applyNumberFormat="1" applyFont="1" applyFill="1" applyBorder="1" applyAlignment="1">
      <alignment horizontal="left" vertical="top" wrapText="1"/>
    </xf>
    <xf numFmtId="173" fontId="39" fillId="0" borderId="13" xfId="0" applyNumberFormat="1" applyFont="1" applyFill="1" applyBorder="1" applyAlignment="1">
      <alignment horizontal="left" vertical="top" wrapText="1"/>
    </xf>
    <xf numFmtId="173" fontId="39" fillId="0" borderId="11" xfId="0" applyNumberFormat="1" applyFont="1" applyFill="1" applyBorder="1" applyAlignment="1">
      <alignment horizontal="left" vertical="top" wrapText="1"/>
    </xf>
    <xf numFmtId="0" fontId="35" fillId="0" borderId="0" xfId="0" applyFont="1" applyFill="1" applyBorder="1" applyAlignment="1">
      <alignment horizontal="justify" vertical="top" wrapText="1"/>
    </xf>
    <xf numFmtId="0" fontId="38" fillId="0" borderId="0" xfId="0" applyFont="1" applyFill="1" applyAlignment="1">
      <alignment horizontal="justify" vertical="center" wrapText="1"/>
    </xf>
    <xf numFmtId="0" fontId="35" fillId="0" borderId="10" xfId="0" applyFont="1" applyFill="1" applyBorder="1" applyAlignment="1">
      <alignment horizontal="center" vertical="center" wrapText="1"/>
    </xf>
    <xf numFmtId="0" fontId="36" fillId="0" borderId="0" xfId="0" applyFont="1" applyFill="1" applyBorder="1" applyAlignment="1">
      <alignment horizontal="left" wrapText="1"/>
    </xf>
    <xf numFmtId="173" fontId="35" fillId="0" borderId="10" xfId="0" applyNumberFormat="1" applyFont="1" applyFill="1" applyBorder="1" applyAlignment="1">
      <alignment horizontal="center" vertical="top" wrapText="1"/>
    </xf>
    <xf numFmtId="173" fontId="39" fillId="0" borderId="12" xfId="0" applyNumberFormat="1" applyFont="1" applyFill="1" applyBorder="1" applyAlignment="1">
      <alignment horizontal="center" vertical="top" wrapText="1"/>
    </xf>
    <xf numFmtId="173" fontId="39" fillId="0" borderId="13" xfId="0" applyNumberFormat="1" applyFont="1" applyFill="1" applyBorder="1" applyAlignment="1">
      <alignment horizontal="center" vertical="top" wrapText="1"/>
    </xf>
    <xf numFmtId="173" fontId="39" fillId="0" borderId="11" xfId="0" applyNumberFormat="1" applyFont="1" applyFill="1" applyBorder="1" applyAlignment="1">
      <alignment horizontal="center" vertical="top" wrapText="1"/>
    </xf>
    <xf numFmtId="0" fontId="39" fillId="0" borderId="12" xfId="0" applyFont="1" applyFill="1" applyBorder="1" applyAlignment="1">
      <alignment horizontal="left" vertical="top" wrapText="1"/>
    </xf>
    <xf numFmtId="0" fontId="39" fillId="0" borderId="13" xfId="0" applyFont="1" applyFill="1" applyBorder="1" applyAlignment="1">
      <alignment horizontal="left" vertical="top" wrapText="1"/>
    </xf>
    <xf numFmtId="0" fontId="39" fillId="0" borderId="11" xfId="0" applyFont="1" applyFill="1" applyBorder="1" applyAlignment="1">
      <alignment horizontal="left" vertical="top" wrapText="1"/>
    </xf>
    <xf numFmtId="173" fontId="35" fillId="0" borderId="10" xfId="0" applyNumberFormat="1" applyFont="1" applyFill="1" applyBorder="1" applyAlignment="1">
      <alignment horizontal="center" vertical="justify" wrapText="1"/>
    </xf>
    <xf numFmtId="173" fontId="39" fillId="0" borderId="16" xfId="0" applyNumberFormat="1" applyFont="1" applyFill="1" applyBorder="1" applyAlignment="1">
      <alignment horizontal="center" vertical="center" wrapText="1"/>
    </xf>
    <xf numFmtId="173" fontId="39" fillId="0" borderId="18" xfId="0" applyNumberFormat="1" applyFont="1" applyFill="1" applyBorder="1" applyAlignment="1">
      <alignment horizontal="center" vertical="center" wrapText="1"/>
    </xf>
    <xf numFmtId="173" fontId="39" fillId="0" borderId="17" xfId="0" applyNumberFormat="1" applyFont="1" applyFill="1" applyBorder="1" applyAlignment="1">
      <alignment horizontal="center" vertical="center" wrapText="1"/>
    </xf>
    <xf numFmtId="173" fontId="35" fillId="0" borderId="19" xfId="0" applyNumberFormat="1" applyFont="1" applyFill="1" applyBorder="1" applyAlignment="1">
      <alignment horizontal="justify" vertical="top" wrapText="1"/>
    </xf>
    <xf numFmtId="173" fontId="35" fillId="0" borderId="20" xfId="0" applyNumberFormat="1" applyFont="1" applyFill="1" applyBorder="1" applyAlignment="1">
      <alignment horizontal="justify" vertical="top" wrapText="1"/>
    </xf>
    <xf numFmtId="173" fontId="35" fillId="0" borderId="22" xfId="0" applyNumberFormat="1" applyFont="1" applyFill="1" applyBorder="1" applyAlignment="1">
      <alignment horizontal="justify" vertical="top" wrapText="1"/>
    </xf>
    <xf numFmtId="173" fontId="35" fillId="0" borderId="21" xfId="0" applyNumberFormat="1" applyFont="1" applyFill="1" applyBorder="1" applyAlignment="1">
      <alignment horizontal="justify" vertical="top" wrapText="1"/>
    </xf>
    <xf numFmtId="173" fontId="35" fillId="0" borderId="16" xfId="0" applyNumberFormat="1" applyFont="1" applyFill="1" applyBorder="1" applyAlignment="1">
      <alignment horizontal="justify" vertical="top" wrapText="1"/>
    </xf>
    <xf numFmtId="173" fontId="35" fillId="0" borderId="17" xfId="0" applyNumberFormat="1" applyFont="1" applyFill="1" applyBorder="1" applyAlignment="1">
      <alignment horizontal="justify" vertical="top" wrapText="1"/>
    </xf>
    <xf numFmtId="3" fontId="35" fillId="0" borderId="10" xfId="0" applyNumberFormat="1" applyFont="1" applyFill="1" applyBorder="1" applyAlignment="1">
      <alignment horizontal="center" vertical="top" wrapText="1"/>
    </xf>
    <xf numFmtId="0" fontId="35" fillId="0" borderId="0" xfId="0" applyFont="1" applyFill="1" applyAlignment="1">
      <alignment horizontal="left"/>
    </xf>
    <xf numFmtId="0" fontId="39" fillId="0" borderId="0" xfId="0" applyFont="1" applyFill="1" applyBorder="1" applyAlignment="1">
      <alignment horizontal="justify"/>
    </xf>
    <xf numFmtId="0" fontId="35" fillId="0" borderId="0" xfId="0" applyFont="1" applyFill="1" applyAlignment="1">
      <alignment horizontal="left" wrapText="1"/>
    </xf>
    <xf numFmtId="0" fontId="41" fillId="0" borderId="0" xfId="0" applyFont="1" applyFill="1" applyBorder="1" applyAlignment="1">
      <alignment horizontal="left"/>
    </xf>
    <xf numFmtId="0" fontId="43" fillId="0" borderId="0" xfId="0" applyFont="1" applyFill="1" applyAlignment="1">
      <alignment horizontal="justify"/>
    </xf>
    <xf numFmtId="0" fontId="42" fillId="0" borderId="0" xfId="0" applyFont="1" applyFill="1" applyBorder="1" applyAlignment="1">
      <alignment horizontal="center"/>
    </xf>
    <xf numFmtId="0" fontId="40" fillId="0" borderId="0" xfId="0" applyFont="1" applyFill="1" applyBorder="1" applyAlignment="1">
      <alignment horizontal="justify" wrapText="1"/>
    </xf>
    <xf numFmtId="0" fontId="35" fillId="0" borderId="0" xfId="0" applyFont="1" applyFill="1" applyBorder="1" applyAlignment="1">
      <alignment horizontal="justify"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5;&#1088;&#1086;&#1075;&#1088;&#1072;&#1084;&#1072;%202015\&#1040;&#1085;&#1072;&#1083;&#1110;&#1079;%20&#1087;&#1086;%20&#1074;&#1080;&#1082;&#1086;&#1085;&#1072;&#1085;&#1085;&#1102;%20&#1055;&#1088;&#1086;&#1075;&#1088;&#1072;&#1084;&#1080;%20&#1089;&#1086;&#1094;.%20&#1079;&#1072;&#1093;&#1080;&#1089;&#1090;&#1091;\&#1054;&#1090;&#1095;&#1077;&#1090;%20&#1086;%20&#1055;&#1088;&#1086;&#1075;&#1088;&#1072;&#1084;&#1084;&#1077;%20&#1089;&#1086;&#1094;&#1110;&#1072;&#1083;&#1100;&#1085;&#1086;&#1075;&#1086;%20&#1088;&#1086;&#1079;&#1074;&#1080;&#1090;&#1082;&#1091;%20&#1085;&#1072;%2001.01.16%20&#1089;&#1090;&#1072;&#1088;&#1080;&#1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ожко"/>
      <sheetName val="Економіка"/>
      <sheetName val="Оргвідділ"/>
    </sheetNames>
    <sheetDataSet>
      <sheetData sheetId="0">
        <row r="15">
          <cell r="B15" t="str">
            <v>Надання матеріальної допомоги мешканцям міста на поховання, лікування громадянам, які опинилися в скрутному становищі </v>
          </cell>
        </row>
        <row r="46">
          <cell r="B46" t="str">
            <v>Надання  додаткових пільг з абонентської плати за користування квартирним телефоном у розмірі 50% від затверджених тарифів громадянам, яким присвоєно звання «Почесний громадянин міста Кривого Рогу»
</v>
          </cell>
        </row>
        <row r="49">
          <cell r="B49" t="str">
            <v>Компенсаційні виплати на пільговий проїзд електротранспортом громадян, які отримували пільгу за рахунок субвенції з державного бюджету та згідно із законодавством втратили цю пільгу з 01 червня 2015 року</v>
          </cell>
        </row>
        <row r="53">
          <cell r="B53" t="str">
            <v>Інші виплати згідно з рішеннями виконкому міської ради</v>
          </cell>
        </row>
        <row r="62">
          <cell r="A62" t="str">
            <v>5. Утримання комунальних установ соціальної сфери</v>
          </cell>
        </row>
        <row r="63">
          <cell r="B63" t="str">
            <v>Утримання комунальних установ «Будинок милосердя «Затишок», «Будинок милосердя»</v>
          </cell>
        </row>
        <row r="65">
          <cell r="B65" t="str">
            <v> Утримання комунальних установ соціальної сфери. СПЕЦІАЛЬНИЙ ФОНД</v>
          </cell>
        </row>
        <row r="66">
          <cell r="B66" t="str">
            <v>Утримання комунальних установ «Будинок милосердя «Затишок», «Будинок милосердя» </v>
          </cell>
        </row>
        <row r="78">
          <cell r="B78" t="str">
            <v>Начальник управління праці та соціального захисту населення</v>
          </cell>
          <cell r="H78" t="str">
            <v>І.М. Благун</v>
          </cell>
        </row>
        <row r="81">
          <cell r="A81" t="str">
            <v>Ушкалова Мадіна Тулкунівна, 97-27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A123"/>
  <sheetViews>
    <sheetView tabSelected="1" view="pageBreakPreview" zoomScale="50" zoomScaleNormal="75" zoomScaleSheetLayoutView="50" zoomScalePageLayoutView="0" workbookViewId="0" topLeftCell="A1">
      <pane xSplit="4" ySplit="9" topLeftCell="E60" activePane="bottomRight" state="frozen"/>
      <selection pane="topLeft" activeCell="A1" sqref="A1"/>
      <selection pane="topRight" activeCell="E1" sqref="E1"/>
      <selection pane="bottomLeft" activeCell="A13" sqref="A13"/>
      <selection pane="bottomRight" activeCell="U60" sqref="U60"/>
    </sheetView>
  </sheetViews>
  <sheetFormatPr defaultColWidth="9.00390625" defaultRowHeight="12.75"/>
  <cols>
    <col min="1" max="1" width="12.375" style="1" customWidth="1"/>
    <col min="2" max="2" width="17.00390625" style="2" customWidth="1"/>
    <col min="3" max="3" width="62.00390625" style="3" customWidth="1"/>
    <col min="4" max="4" width="8.25390625" style="4" hidden="1" customWidth="1"/>
    <col min="5" max="5" width="26.125" style="2" customWidth="1"/>
    <col min="6" max="6" width="26.625" style="2" customWidth="1"/>
    <col min="7" max="7" width="23.25390625" style="2" customWidth="1"/>
    <col min="8" max="8" width="27.375" style="2" customWidth="1"/>
    <col min="9" max="9" width="5.25390625" style="2" hidden="1" customWidth="1"/>
    <col min="10" max="10" width="1.875" style="2" hidden="1" customWidth="1"/>
    <col min="11" max="11" width="22.625" style="2" customWidth="1"/>
    <col min="12" max="12" width="30.625" style="5" customWidth="1"/>
    <col min="13" max="13" width="1.00390625" style="5" hidden="1" customWidth="1"/>
    <col min="14" max="17" width="9.125" style="5" hidden="1" customWidth="1"/>
    <col min="18" max="18" width="9.125" style="5" customWidth="1"/>
    <col min="19" max="20" width="10.00390625" style="5" bestFit="1" customWidth="1"/>
    <col min="21" max="21" width="15.875" style="5" bestFit="1" customWidth="1"/>
    <col min="22" max="22" width="18.875" style="5" customWidth="1"/>
    <col min="23" max="23" width="23.875" style="5" bestFit="1" customWidth="1"/>
    <col min="24" max="24" width="14.875" style="5" customWidth="1"/>
    <col min="25" max="25" width="9.125" style="5" customWidth="1"/>
    <col min="26" max="26" width="21.25390625" style="5" bestFit="1" customWidth="1"/>
    <col min="27" max="27" width="20.125" style="5" customWidth="1"/>
    <col min="28" max="32" width="9.125" style="5" customWidth="1"/>
    <col min="33" max="33" width="8.125" style="5" customWidth="1"/>
    <col min="34" max="16384" width="9.125" style="5" customWidth="1"/>
  </cols>
  <sheetData>
    <row r="1" spans="6:12" ht="87" customHeight="1">
      <c r="F1" s="160" t="s">
        <v>174</v>
      </c>
      <c r="G1" s="160"/>
      <c r="H1" s="160"/>
      <c r="I1" s="160"/>
      <c r="J1" s="160"/>
      <c r="K1" s="160"/>
      <c r="L1" s="160"/>
    </row>
    <row r="2" ht="26.25"/>
    <row r="3" ht="26.25"/>
    <row r="4" ht="26.25"/>
    <row r="5" spans="1:12" ht="117" customHeight="1">
      <c r="A5" s="221" t="s">
        <v>173</v>
      </c>
      <c r="B5" s="222"/>
      <c r="C5" s="222"/>
      <c r="D5" s="222"/>
      <c r="E5" s="222"/>
      <c r="F5" s="222"/>
      <c r="G5" s="222"/>
      <c r="H5" s="222"/>
      <c r="I5" s="222"/>
      <c r="J5" s="222"/>
      <c r="K5" s="222"/>
      <c r="L5" s="222"/>
    </row>
    <row r="6" spans="1:11" ht="18" customHeight="1">
      <c r="A6" s="223"/>
      <c r="B6" s="223"/>
      <c r="C6" s="223"/>
      <c r="D6" s="223"/>
      <c r="E6" s="223"/>
      <c r="F6" s="223"/>
      <c r="G6" s="223"/>
      <c r="H6" s="223"/>
      <c r="I6" s="223"/>
      <c r="J6" s="223"/>
      <c r="K6" s="223"/>
    </row>
    <row r="7" ht="18" customHeight="1">
      <c r="K7" s="2" t="s">
        <v>0</v>
      </c>
    </row>
    <row r="8" spans="1:12" ht="32.25" customHeight="1">
      <c r="A8" s="224" t="s">
        <v>1</v>
      </c>
      <c r="B8" s="224" t="s">
        <v>2</v>
      </c>
      <c r="C8" s="224"/>
      <c r="D8" s="224" t="s">
        <v>57</v>
      </c>
      <c r="E8" s="224" t="s">
        <v>108</v>
      </c>
      <c r="F8" s="224" t="s">
        <v>37</v>
      </c>
      <c r="G8" s="225" t="s">
        <v>48</v>
      </c>
      <c r="H8" s="224" t="s">
        <v>58</v>
      </c>
      <c r="I8" s="224" t="s">
        <v>59</v>
      </c>
      <c r="J8" s="224"/>
      <c r="K8" s="224"/>
      <c r="L8" s="224" t="s">
        <v>3</v>
      </c>
    </row>
    <row r="9" spans="1:23" ht="87" customHeight="1">
      <c r="A9" s="224"/>
      <c r="B9" s="224"/>
      <c r="C9" s="224"/>
      <c r="D9" s="224"/>
      <c r="E9" s="224"/>
      <c r="F9" s="224"/>
      <c r="G9" s="226"/>
      <c r="H9" s="224"/>
      <c r="I9" s="224"/>
      <c r="J9" s="224"/>
      <c r="K9" s="224"/>
      <c r="L9" s="224"/>
      <c r="U9" s="14">
        <f>E57+E58+E59+E60+E61+E65</f>
        <v>4294.5</v>
      </c>
      <c r="V9" s="14">
        <f>F57+F58+F59+F60+F61+F65</f>
        <v>3002.2000000000003</v>
      </c>
      <c r="W9" s="14">
        <f>G57+G58+G59+G60+G61+G65</f>
        <v>2762.2000000000003</v>
      </c>
    </row>
    <row r="10" spans="1:23" ht="33" customHeight="1">
      <c r="A10" s="6">
        <v>1</v>
      </c>
      <c r="B10" s="228">
        <v>2</v>
      </c>
      <c r="C10" s="228"/>
      <c r="D10" s="6">
        <v>3</v>
      </c>
      <c r="E10" s="6">
        <v>4</v>
      </c>
      <c r="F10" s="6">
        <v>5</v>
      </c>
      <c r="G10" s="6"/>
      <c r="H10" s="6">
        <v>6</v>
      </c>
      <c r="I10" s="228">
        <v>7</v>
      </c>
      <c r="J10" s="228"/>
      <c r="K10" s="228"/>
      <c r="L10" s="7">
        <v>8</v>
      </c>
      <c r="W10" s="14">
        <f aca="true" t="shared" si="0" ref="W10:W27">G58+G59+G60+G61+G62+G66</f>
        <v>2543.9</v>
      </c>
    </row>
    <row r="11" spans="1:23" ht="35.25" customHeight="1">
      <c r="A11" s="227" t="s">
        <v>4</v>
      </c>
      <c r="B11" s="227"/>
      <c r="C11" s="227"/>
      <c r="D11" s="227"/>
      <c r="E11" s="227"/>
      <c r="F11" s="227"/>
      <c r="G11" s="227"/>
      <c r="H11" s="227"/>
      <c r="I11" s="227"/>
      <c r="J11" s="227"/>
      <c r="K11" s="227"/>
      <c r="L11" s="227"/>
      <c r="W11" s="14">
        <f t="shared" si="0"/>
        <v>3674.9</v>
      </c>
    </row>
    <row r="12" spans="1:23" ht="108.75" customHeight="1">
      <c r="A12" s="8" t="s">
        <v>5</v>
      </c>
      <c r="B12" s="192" t="s">
        <v>71</v>
      </c>
      <c r="C12" s="192"/>
      <c r="D12" s="9">
        <v>3215.4</v>
      </c>
      <c r="E12" s="9">
        <v>7697.4</v>
      </c>
      <c r="F12" s="10">
        <v>4313.4</v>
      </c>
      <c r="G12" s="75">
        <v>4228.8</v>
      </c>
      <c r="H12" s="10">
        <f>G12</f>
        <v>4228.8</v>
      </c>
      <c r="I12" s="11" t="e">
        <f>H12/#REF!*100</f>
        <v>#REF!</v>
      </c>
      <c r="J12" s="11"/>
      <c r="K12" s="8">
        <f>G12/F12*100</f>
        <v>98.03867019056894</v>
      </c>
      <c r="L12" s="56">
        <f>349+355+284+325+820+544+459</f>
        <v>3136</v>
      </c>
      <c r="R12" s="5" t="s">
        <v>43</v>
      </c>
      <c r="S12" s="12"/>
      <c r="W12" s="14">
        <f t="shared" si="0"/>
        <v>750.3</v>
      </c>
    </row>
    <row r="13" spans="1:23" ht="85.5" customHeight="1">
      <c r="A13" s="8" t="s">
        <v>6</v>
      </c>
      <c r="B13" s="192" t="s">
        <v>79</v>
      </c>
      <c r="C13" s="192"/>
      <c r="D13" s="9">
        <v>16</v>
      </c>
      <c r="E13" s="9">
        <v>10</v>
      </c>
      <c r="F13" s="8">
        <v>10</v>
      </c>
      <c r="G13" s="76">
        <v>10</v>
      </c>
      <c r="H13" s="10">
        <f>G13</f>
        <v>10</v>
      </c>
      <c r="I13" s="11" t="e">
        <f>H13/#REF!*100</f>
        <v>#REF!</v>
      </c>
      <c r="J13" s="11"/>
      <c r="K13" s="8">
        <f>G13/F13*100</f>
        <v>100</v>
      </c>
      <c r="L13" s="56">
        <v>10</v>
      </c>
      <c r="S13" s="13">
        <f>H13+H15+H16+H17+H18+H23+H24</f>
        <v>420.20000000000005</v>
      </c>
      <c r="T13" s="13">
        <f>H13+H15+H16+H17+H18+H23+H24</f>
        <v>420.20000000000005</v>
      </c>
      <c r="W13" s="14">
        <f t="shared" si="0"/>
        <v>899.3999999999999</v>
      </c>
    </row>
    <row r="14" spans="1:23" ht="159" customHeight="1">
      <c r="A14" s="8" t="s">
        <v>7</v>
      </c>
      <c r="B14" s="192" t="s">
        <v>80</v>
      </c>
      <c r="C14" s="192"/>
      <c r="D14" s="9">
        <v>4.8</v>
      </c>
      <c r="E14" s="9">
        <v>7</v>
      </c>
      <c r="F14" s="8">
        <v>6.5</v>
      </c>
      <c r="G14" s="76">
        <v>6.5</v>
      </c>
      <c r="H14" s="10">
        <f>G14</f>
        <v>6.5</v>
      </c>
      <c r="I14" s="8">
        <v>0</v>
      </c>
      <c r="J14" s="8">
        <v>0</v>
      </c>
      <c r="K14" s="8">
        <f>G14/F14*100</f>
        <v>100</v>
      </c>
      <c r="L14" s="56">
        <v>13</v>
      </c>
      <c r="W14" s="14">
        <f t="shared" si="0"/>
        <v>1768.5</v>
      </c>
    </row>
    <row r="15" spans="1:23" ht="85.5" customHeight="1">
      <c r="A15" s="8" t="s">
        <v>8</v>
      </c>
      <c r="B15" s="192" t="s">
        <v>81</v>
      </c>
      <c r="C15" s="192"/>
      <c r="D15" s="9">
        <v>55.2</v>
      </c>
      <c r="E15" s="9">
        <v>6.5</v>
      </c>
      <c r="F15" s="8">
        <v>6.5</v>
      </c>
      <c r="G15" s="76">
        <v>6.5</v>
      </c>
      <c r="H15" s="10">
        <f>G15</f>
        <v>6.5</v>
      </c>
      <c r="I15" s="8">
        <v>0</v>
      </c>
      <c r="J15" s="8">
        <v>0</v>
      </c>
      <c r="K15" s="8">
        <f>G15/F15*100</f>
        <v>100</v>
      </c>
      <c r="L15" s="56">
        <v>13</v>
      </c>
      <c r="W15" s="14">
        <f t="shared" si="0"/>
        <v>3808.8</v>
      </c>
    </row>
    <row r="16" spans="1:23" ht="86.25" customHeight="1">
      <c r="A16" s="8" t="s">
        <v>9</v>
      </c>
      <c r="B16" s="192" t="s">
        <v>82</v>
      </c>
      <c r="C16" s="192"/>
      <c r="D16" s="9">
        <v>64.8</v>
      </c>
      <c r="E16" s="9">
        <v>8</v>
      </c>
      <c r="F16" s="8"/>
      <c r="G16" s="76"/>
      <c r="H16" s="10"/>
      <c r="I16" s="8">
        <v>0</v>
      </c>
      <c r="J16" s="8">
        <v>0</v>
      </c>
      <c r="K16" s="8" t="e">
        <f>G16/F16*100</f>
        <v>#DIV/0!</v>
      </c>
      <c r="L16" s="56"/>
      <c r="W16" s="14">
        <f t="shared" si="0"/>
        <v>4001.7000000000003</v>
      </c>
    </row>
    <row r="17" spans="1:23" ht="66" customHeight="1">
      <c r="A17" s="8" t="s">
        <v>10</v>
      </c>
      <c r="B17" s="192" t="s">
        <v>61</v>
      </c>
      <c r="C17" s="192"/>
      <c r="D17" s="9">
        <v>235.4</v>
      </c>
      <c r="E17" s="9">
        <v>52.2</v>
      </c>
      <c r="F17" s="8"/>
      <c r="G17" s="76"/>
      <c r="H17" s="10"/>
      <c r="I17" s="8">
        <v>0</v>
      </c>
      <c r="J17" s="8">
        <v>0</v>
      </c>
      <c r="K17" s="8" t="e">
        <f aca="true" t="shared" si="1" ref="K17:K25">G17/F17*100</f>
        <v>#DIV/0!</v>
      </c>
      <c r="L17" s="56"/>
      <c r="W17" s="14">
        <f t="shared" si="0"/>
        <v>4398.1</v>
      </c>
    </row>
    <row r="18" spans="1:23" ht="165" customHeight="1">
      <c r="A18" s="76" t="s">
        <v>11</v>
      </c>
      <c r="B18" s="192" t="s">
        <v>68</v>
      </c>
      <c r="C18" s="192"/>
      <c r="D18" s="9">
        <v>65.4</v>
      </c>
      <c r="E18" s="9">
        <v>131</v>
      </c>
      <c r="F18" s="8">
        <v>131</v>
      </c>
      <c r="G18" s="76">
        <v>131</v>
      </c>
      <c r="H18" s="10">
        <f aca="true" t="shared" si="2" ref="H18:H24">G18</f>
        <v>131</v>
      </c>
      <c r="I18" s="8">
        <v>0</v>
      </c>
      <c r="J18" s="8">
        <v>0</v>
      </c>
      <c r="K18" s="8">
        <f t="shared" si="1"/>
        <v>100</v>
      </c>
      <c r="L18" s="56">
        <v>655</v>
      </c>
      <c r="U18" s="14">
        <f>H18++H22+H23+H24</f>
        <v>452</v>
      </c>
      <c r="W18" s="14">
        <f t="shared" si="0"/>
        <v>4865.6</v>
      </c>
    </row>
    <row r="19" spans="1:23" ht="61.5" customHeight="1">
      <c r="A19" s="8" t="s">
        <v>12</v>
      </c>
      <c r="B19" s="192" t="s">
        <v>83</v>
      </c>
      <c r="C19" s="192"/>
      <c r="D19" s="9">
        <v>4.8</v>
      </c>
      <c r="E19" s="9">
        <v>2237.5</v>
      </c>
      <c r="F19" s="8">
        <v>2234</v>
      </c>
      <c r="G19" s="76">
        <v>2234</v>
      </c>
      <c r="H19" s="10">
        <f t="shared" si="2"/>
        <v>2234</v>
      </c>
      <c r="I19" s="11" t="e">
        <f>H19/#REF!*100</f>
        <v>#REF!</v>
      </c>
      <c r="J19" s="11"/>
      <c r="K19" s="8">
        <f t="shared" si="1"/>
        <v>100</v>
      </c>
      <c r="L19" s="56">
        <f>4309+30+127</f>
        <v>4466</v>
      </c>
      <c r="S19" s="13">
        <f>H19+H20+H21</f>
        <v>2304.8</v>
      </c>
      <c r="W19" s="14">
        <f t="shared" si="0"/>
        <v>4392.1</v>
      </c>
    </row>
    <row r="20" spans="1:23" ht="92.25" customHeight="1">
      <c r="A20" s="8" t="s">
        <v>13</v>
      </c>
      <c r="B20" s="192" t="s">
        <v>84</v>
      </c>
      <c r="C20" s="192"/>
      <c r="D20" s="9">
        <v>4</v>
      </c>
      <c r="E20" s="9">
        <v>66.8</v>
      </c>
      <c r="F20" s="8">
        <v>66.8</v>
      </c>
      <c r="G20" s="76">
        <v>66.8</v>
      </c>
      <c r="H20" s="10">
        <f t="shared" si="2"/>
        <v>66.8</v>
      </c>
      <c r="I20" s="11" t="e">
        <f>H20/#REF!*100</f>
        <v>#REF!</v>
      </c>
      <c r="J20" s="11"/>
      <c r="K20" s="8">
        <f t="shared" si="1"/>
        <v>100</v>
      </c>
      <c r="L20" s="56">
        <v>191</v>
      </c>
      <c r="S20" s="13">
        <f>H19+H20+H21</f>
        <v>2304.8</v>
      </c>
      <c r="W20" s="14">
        <f t="shared" si="0"/>
        <v>1359.6000000000001</v>
      </c>
    </row>
    <row r="21" spans="1:23" ht="109.5" customHeight="1">
      <c r="A21" s="8" t="s">
        <v>14</v>
      </c>
      <c r="B21" s="192" t="s">
        <v>85</v>
      </c>
      <c r="C21" s="192"/>
      <c r="D21" s="9">
        <v>15</v>
      </c>
      <c r="E21" s="9">
        <v>7</v>
      </c>
      <c r="F21" s="8">
        <v>4</v>
      </c>
      <c r="G21" s="76">
        <v>4</v>
      </c>
      <c r="H21" s="10">
        <f t="shared" si="2"/>
        <v>4</v>
      </c>
      <c r="I21" s="10">
        <f>H21</f>
        <v>4</v>
      </c>
      <c r="J21" s="10">
        <f>I21</f>
        <v>4</v>
      </c>
      <c r="K21" s="8">
        <f t="shared" si="1"/>
        <v>100</v>
      </c>
      <c r="L21" s="56">
        <v>4</v>
      </c>
      <c r="W21" s="14">
        <f t="shared" si="0"/>
        <v>2336.7000000000003</v>
      </c>
    </row>
    <row r="22" spans="1:23" ht="135.75" customHeight="1">
      <c r="A22" s="8" t="s">
        <v>15</v>
      </c>
      <c r="B22" s="192" t="s">
        <v>140</v>
      </c>
      <c r="C22" s="192"/>
      <c r="D22" s="9">
        <v>87.6</v>
      </c>
      <c r="E22" s="9">
        <v>82.8</v>
      </c>
      <c r="F22" s="9">
        <v>48.3</v>
      </c>
      <c r="G22" s="10">
        <v>48.3</v>
      </c>
      <c r="H22" s="10">
        <f t="shared" si="2"/>
        <v>48.3</v>
      </c>
      <c r="I22" s="11">
        <v>100</v>
      </c>
      <c r="J22" s="11"/>
      <c r="K22" s="8">
        <f t="shared" si="1"/>
        <v>100</v>
      </c>
      <c r="L22" s="56">
        <v>69</v>
      </c>
      <c r="W22" s="14">
        <f t="shared" si="0"/>
        <v>4382.9</v>
      </c>
    </row>
    <row r="23" spans="1:23" ht="84.75" customHeight="1">
      <c r="A23" s="8" t="s">
        <v>16</v>
      </c>
      <c r="B23" s="192" t="s">
        <v>39</v>
      </c>
      <c r="C23" s="192"/>
      <c r="D23" s="9">
        <v>14.4</v>
      </c>
      <c r="E23" s="9">
        <v>14.4</v>
      </c>
      <c r="F23" s="9">
        <v>8.4</v>
      </c>
      <c r="G23" s="10">
        <v>8.4</v>
      </c>
      <c r="H23" s="10">
        <f t="shared" si="2"/>
        <v>8.4</v>
      </c>
      <c r="I23" s="11">
        <v>0</v>
      </c>
      <c r="J23" s="11"/>
      <c r="K23" s="8">
        <f t="shared" si="1"/>
        <v>100</v>
      </c>
      <c r="L23" s="56">
        <v>12</v>
      </c>
      <c r="W23" s="14">
        <f t="shared" si="0"/>
        <v>116580.3</v>
      </c>
    </row>
    <row r="24" spans="1:23" ht="131.25" customHeight="1">
      <c r="A24" s="10" t="s">
        <v>17</v>
      </c>
      <c r="B24" s="216" t="s">
        <v>76</v>
      </c>
      <c r="C24" s="216"/>
      <c r="D24" s="15">
        <v>274</v>
      </c>
      <c r="E24" s="15">
        <v>264.3</v>
      </c>
      <c r="F24" s="15">
        <v>264.4</v>
      </c>
      <c r="G24" s="15">
        <v>264.3</v>
      </c>
      <c r="H24" s="10">
        <f t="shared" si="2"/>
        <v>264.3</v>
      </c>
      <c r="I24" s="8">
        <v>0</v>
      </c>
      <c r="J24" s="8">
        <v>0</v>
      </c>
      <c r="K24" s="8">
        <f t="shared" si="1"/>
        <v>99.96217851739789</v>
      </c>
      <c r="L24" s="56">
        <v>76</v>
      </c>
      <c r="W24" s="14">
        <f t="shared" si="0"/>
        <v>1640.8999999999999</v>
      </c>
    </row>
    <row r="25" spans="1:23" ht="189.75" customHeight="1">
      <c r="A25" s="10" t="s">
        <v>18</v>
      </c>
      <c r="B25" s="216" t="s">
        <v>86</v>
      </c>
      <c r="C25" s="216"/>
      <c r="D25" s="15">
        <v>198.4</v>
      </c>
      <c r="E25" s="15">
        <v>147</v>
      </c>
      <c r="F25" s="8">
        <v>147</v>
      </c>
      <c r="G25" s="8">
        <v>147</v>
      </c>
      <c r="H25" s="10">
        <f>G25</f>
        <v>147</v>
      </c>
      <c r="I25" s="8">
        <v>0</v>
      </c>
      <c r="J25" s="8">
        <v>0</v>
      </c>
      <c r="K25" s="8">
        <f t="shared" si="1"/>
        <v>100</v>
      </c>
      <c r="L25" s="56">
        <v>625</v>
      </c>
      <c r="W25" s="14">
        <f t="shared" si="0"/>
        <v>116416.3</v>
      </c>
    </row>
    <row r="26" spans="1:23" ht="165" customHeight="1">
      <c r="A26" s="10" t="s">
        <v>19</v>
      </c>
      <c r="B26" s="216" t="s">
        <v>128</v>
      </c>
      <c r="C26" s="216"/>
      <c r="D26" s="15">
        <v>81</v>
      </c>
      <c r="E26" s="15">
        <v>100</v>
      </c>
      <c r="F26" s="8"/>
      <c r="G26" s="8"/>
      <c r="H26" s="10"/>
      <c r="I26" s="8">
        <v>0</v>
      </c>
      <c r="J26" s="8">
        <v>0</v>
      </c>
      <c r="K26" s="8" t="e">
        <f aca="true" t="shared" si="3" ref="K26:K31">G26/F26*100</f>
        <v>#DIV/0!</v>
      </c>
      <c r="L26" s="56"/>
      <c r="W26" s="14">
        <f t="shared" si="0"/>
        <v>2070.5</v>
      </c>
    </row>
    <row r="27" spans="1:23" ht="163.5" customHeight="1">
      <c r="A27" s="10" t="s">
        <v>34</v>
      </c>
      <c r="B27" s="216" t="s">
        <v>115</v>
      </c>
      <c r="C27" s="216"/>
      <c r="D27" s="15">
        <v>7.8</v>
      </c>
      <c r="E27" s="15">
        <v>9.6</v>
      </c>
      <c r="F27" s="8">
        <v>4.4</v>
      </c>
      <c r="G27" s="10">
        <v>4.2</v>
      </c>
      <c r="H27" s="10">
        <f>G27</f>
        <v>4.2</v>
      </c>
      <c r="I27" s="11"/>
      <c r="J27" s="11"/>
      <c r="K27" s="8">
        <f t="shared" si="3"/>
        <v>95.45454545454545</v>
      </c>
      <c r="L27" s="56">
        <v>6</v>
      </c>
      <c r="W27" s="14">
        <f t="shared" si="0"/>
        <v>120571.70000000001</v>
      </c>
    </row>
    <row r="28" spans="1:23" ht="91.5" customHeight="1">
      <c r="A28" s="10" t="s">
        <v>38</v>
      </c>
      <c r="B28" s="216" t="s">
        <v>45</v>
      </c>
      <c r="C28" s="216"/>
      <c r="D28" s="15">
        <v>7.3</v>
      </c>
      <c r="E28" s="15">
        <v>24.2</v>
      </c>
      <c r="F28" s="8">
        <v>24.2</v>
      </c>
      <c r="G28" s="8">
        <v>24.2</v>
      </c>
      <c r="H28" s="10">
        <f>G28</f>
        <v>24.2</v>
      </c>
      <c r="I28" s="11"/>
      <c r="J28" s="11"/>
      <c r="K28" s="8">
        <f t="shared" si="3"/>
        <v>100</v>
      </c>
      <c r="L28" s="56">
        <v>11</v>
      </c>
      <c r="W28" s="14">
        <f>G76+G77+G78+G79+G80+G89</f>
        <v>235570.2</v>
      </c>
    </row>
    <row r="29" spans="1:23" ht="108.75" customHeight="1">
      <c r="A29" s="75" t="s">
        <v>44</v>
      </c>
      <c r="B29" s="216" t="s">
        <v>116</v>
      </c>
      <c r="C29" s="216"/>
      <c r="D29" s="15">
        <v>25.4</v>
      </c>
      <c r="E29" s="15">
        <v>300</v>
      </c>
      <c r="F29" s="8">
        <v>199</v>
      </c>
      <c r="G29" s="8">
        <v>91.4</v>
      </c>
      <c r="H29" s="10">
        <f>G29</f>
        <v>91.4</v>
      </c>
      <c r="I29" s="11"/>
      <c r="J29" s="11"/>
      <c r="K29" s="8">
        <f t="shared" si="3"/>
        <v>45.92964824120603</v>
      </c>
      <c r="L29" s="56">
        <v>1</v>
      </c>
      <c r="W29" s="14">
        <f>G77+G78+G79+G80+G81+G90</f>
        <v>231603.1</v>
      </c>
    </row>
    <row r="30" spans="1:23" ht="140.25" customHeight="1">
      <c r="A30" s="10" t="s">
        <v>36</v>
      </c>
      <c r="B30" s="216" t="s">
        <v>87</v>
      </c>
      <c r="C30" s="216"/>
      <c r="D30" s="15">
        <v>500</v>
      </c>
      <c r="E30" s="15">
        <v>19500</v>
      </c>
      <c r="F30" s="8">
        <v>14500</v>
      </c>
      <c r="G30" s="10">
        <v>13720</v>
      </c>
      <c r="H30" s="10">
        <f>G30-5</f>
        <v>13715</v>
      </c>
      <c r="I30" s="11"/>
      <c r="J30" s="11"/>
      <c r="K30" s="8">
        <f t="shared" si="3"/>
        <v>94.62068965517241</v>
      </c>
      <c r="L30" s="56">
        <v>2744</v>
      </c>
      <c r="W30" s="14">
        <f>G78+G79+G80+G81+G82+G92</f>
        <v>232458.6</v>
      </c>
    </row>
    <row r="31" spans="1:23" ht="106.5" customHeight="1">
      <c r="A31" s="61" t="s">
        <v>47</v>
      </c>
      <c r="B31" s="182" t="s">
        <v>109</v>
      </c>
      <c r="C31" s="183"/>
      <c r="D31" s="15"/>
      <c r="E31" s="8">
        <v>4450.1</v>
      </c>
      <c r="F31" s="8">
        <v>2638.4</v>
      </c>
      <c r="G31" s="8">
        <v>2638.4</v>
      </c>
      <c r="H31" s="10">
        <f>G31-1.4</f>
        <v>2637</v>
      </c>
      <c r="I31" s="10">
        <v>0</v>
      </c>
      <c r="J31" s="10">
        <v>0</v>
      </c>
      <c r="K31" s="8">
        <f t="shared" si="3"/>
        <v>100</v>
      </c>
      <c r="L31" s="62">
        <f>1563+264+136</f>
        <v>1963</v>
      </c>
      <c r="S31" s="13"/>
      <c r="W31" s="14">
        <f>G79+G80+G81+G82+G83+G95</f>
        <v>353764.80000000005</v>
      </c>
    </row>
    <row r="32" spans="1:23" ht="372.75" customHeight="1">
      <c r="A32" s="61" t="s">
        <v>66</v>
      </c>
      <c r="B32" s="217" t="s">
        <v>88</v>
      </c>
      <c r="C32" s="218"/>
      <c r="D32" s="15"/>
      <c r="E32" s="71">
        <f>E33+E34+E35</f>
        <v>614.2</v>
      </c>
      <c r="F32" s="71">
        <v>330</v>
      </c>
      <c r="G32" s="71">
        <f>G33+G34+G35</f>
        <v>316.29999999999995</v>
      </c>
      <c r="H32" s="71">
        <f>H33+H34+H35</f>
        <v>316.29999999999995</v>
      </c>
      <c r="I32" s="66"/>
      <c r="J32" s="67"/>
      <c r="K32" s="64">
        <f>G32/F32*100</f>
        <v>95.84848484848484</v>
      </c>
      <c r="L32" s="62">
        <f>1+2</f>
        <v>3</v>
      </c>
      <c r="S32" s="13"/>
      <c r="W32" s="14">
        <f>G80+G81+G82+G83+G89+G96</f>
        <v>237941.00000000003</v>
      </c>
    </row>
    <row r="33" spans="1:23" ht="48" customHeight="1">
      <c r="A33" s="142"/>
      <c r="B33" s="180" t="s">
        <v>129</v>
      </c>
      <c r="C33" s="181"/>
      <c r="D33" s="143"/>
      <c r="E33" s="144">
        <v>500</v>
      </c>
      <c r="F33" s="144">
        <v>300</v>
      </c>
      <c r="G33" s="144">
        <v>300</v>
      </c>
      <c r="H33" s="145">
        <f>G33</f>
        <v>300</v>
      </c>
      <c r="I33" s="146"/>
      <c r="J33" s="147"/>
      <c r="K33" s="148"/>
      <c r="L33" s="149">
        <v>3</v>
      </c>
      <c r="S33" s="13"/>
      <c r="W33" s="14">
        <f>G81+G82+G83+G89+G90+G97</f>
        <v>237915.40000000002</v>
      </c>
    </row>
    <row r="34" spans="1:23" ht="29.25" customHeight="1">
      <c r="A34" s="142"/>
      <c r="B34" s="180" t="s">
        <v>130</v>
      </c>
      <c r="C34" s="181"/>
      <c r="D34" s="143"/>
      <c r="E34" s="144">
        <v>76.5</v>
      </c>
      <c r="F34" s="144">
        <v>7.4</v>
      </c>
      <c r="G34" s="144">
        <v>7.4</v>
      </c>
      <c r="H34" s="145">
        <f>G34</f>
        <v>7.4</v>
      </c>
      <c r="I34" s="146"/>
      <c r="J34" s="147"/>
      <c r="K34" s="148"/>
      <c r="L34" s="149">
        <v>1</v>
      </c>
      <c r="S34" s="13"/>
      <c r="W34" s="14">
        <f>G82+G83+G89+G90+G92+G98</f>
        <v>123783.60000000002</v>
      </c>
    </row>
    <row r="35" spans="1:23" ht="32.25" customHeight="1">
      <c r="A35" s="142"/>
      <c r="B35" s="180" t="s">
        <v>131</v>
      </c>
      <c r="C35" s="181"/>
      <c r="D35" s="143"/>
      <c r="E35" s="144">
        <v>37.7</v>
      </c>
      <c r="F35" s="144">
        <v>8.9</v>
      </c>
      <c r="G35" s="144">
        <v>8.9</v>
      </c>
      <c r="H35" s="145">
        <f>G35</f>
        <v>8.9</v>
      </c>
      <c r="I35" s="146"/>
      <c r="J35" s="147"/>
      <c r="K35" s="148"/>
      <c r="L35" s="149">
        <v>1</v>
      </c>
      <c r="S35" s="13"/>
      <c r="W35" s="14">
        <f>G83+G89+G90+G92+G95+G99</f>
        <v>243600.10000000003</v>
      </c>
    </row>
    <row r="36" spans="1:23" ht="409.5" customHeight="1">
      <c r="A36" s="157" t="s">
        <v>70</v>
      </c>
      <c r="B36" s="170" t="s">
        <v>136</v>
      </c>
      <c r="C36" s="156"/>
      <c r="D36" s="73"/>
      <c r="E36" s="189">
        <v>337.2</v>
      </c>
      <c r="F36" s="189">
        <v>174.2</v>
      </c>
      <c r="G36" s="189">
        <v>58.8</v>
      </c>
      <c r="H36" s="214">
        <f>G36</f>
        <v>58.8</v>
      </c>
      <c r="I36" s="66"/>
      <c r="J36" s="67"/>
      <c r="K36" s="168">
        <f>G36/F36*100</f>
        <v>33.75430539609644</v>
      </c>
      <c r="L36" s="229">
        <f>2+3</f>
        <v>5</v>
      </c>
      <c r="S36" s="13"/>
      <c r="W36" s="14">
        <f>G89+G90+G92+G95+G96+G100</f>
        <v>239633.00000000003</v>
      </c>
    </row>
    <row r="37" spans="1:23" ht="72" customHeight="1">
      <c r="A37" s="158"/>
      <c r="B37" s="219" t="s">
        <v>112</v>
      </c>
      <c r="C37" s="220"/>
      <c r="D37" s="73"/>
      <c r="E37" s="190"/>
      <c r="F37" s="190"/>
      <c r="G37" s="190"/>
      <c r="H37" s="215"/>
      <c r="I37" s="66"/>
      <c r="J37" s="67"/>
      <c r="K37" s="169"/>
      <c r="L37" s="230"/>
      <c r="S37" s="13"/>
      <c r="W37" s="14">
        <f>G90+G92+G95+G96+G97+G101</f>
        <v>120675.30000000002</v>
      </c>
    </row>
    <row r="38" spans="1:23" ht="163.5" customHeight="1">
      <c r="A38" s="131" t="s">
        <v>89</v>
      </c>
      <c r="B38" s="182" t="s">
        <v>113</v>
      </c>
      <c r="C38" s="183"/>
      <c r="D38" s="73"/>
      <c r="E38" s="68">
        <v>87964</v>
      </c>
      <c r="F38" s="68">
        <v>86090.5</v>
      </c>
      <c r="G38" s="68">
        <v>85446</v>
      </c>
      <c r="H38" s="132">
        <f>G38</f>
        <v>85446</v>
      </c>
      <c r="I38" s="66"/>
      <c r="J38" s="67"/>
      <c r="K38" s="133">
        <f>G38/F38*100</f>
        <v>99.25136919869207</v>
      </c>
      <c r="L38" s="130">
        <v>170892</v>
      </c>
      <c r="S38" s="13"/>
      <c r="W38" s="14">
        <f>G92+G95+G96+G97+G98+G102</f>
        <v>120675.30000000002</v>
      </c>
    </row>
    <row r="39" spans="1:23" ht="274.5" customHeight="1">
      <c r="A39" s="131" t="s">
        <v>121</v>
      </c>
      <c r="B39" s="182" t="s">
        <v>122</v>
      </c>
      <c r="C39" s="183"/>
      <c r="D39" s="73"/>
      <c r="E39" s="68">
        <v>22.2</v>
      </c>
      <c r="F39" s="68">
        <v>2.6</v>
      </c>
      <c r="G39" s="68"/>
      <c r="H39" s="132"/>
      <c r="I39" s="66"/>
      <c r="J39" s="67"/>
      <c r="K39" s="133"/>
      <c r="L39" s="130"/>
      <c r="S39" s="13"/>
      <c r="W39" s="14">
        <f aca="true" t="shared" si="4" ref="W39:W58">G95+G96+G97+G98+G99+G103</f>
        <v>119816.50000000001</v>
      </c>
    </row>
    <row r="40" spans="1:23" ht="150.75" customHeight="1">
      <c r="A40" s="131" t="s">
        <v>132</v>
      </c>
      <c r="B40" s="182" t="s">
        <v>133</v>
      </c>
      <c r="C40" s="183"/>
      <c r="D40" s="73"/>
      <c r="E40" s="68">
        <v>24</v>
      </c>
      <c r="F40" s="68">
        <v>24</v>
      </c>
      <c r="G40" s="68">
        <v>24</v>
      </c>
      <c r="H40" s="132">
        <f>G40</f>
        <v>24</v>
      </c>
      <c r="I40" s="66"/>
      <c r="J40" s="67"/>
      <c r="K40" s="133"/>
      <c r="L40" s="130">
        <v>8</v>
      </c>
      <c r="S40" s="13"/>
      <c r="W40" s="14">
        <f t="shared" si="4"/>
        <v>0</v>
      </c>
    </row>
    <row r="41" spans="1:23" ht="75.75" customHeight="1">
      <c r="A41" s="131" t="s">
        <v>156</v>
      </c>
      <c r="B41" s="182" t="s">
        <v>155</v>
      </c>
      <c r="C41" s="183"/>
      <c r="D41" s="73"/>
      <c r="E41" s="68">
        <v>596.4</v>
      </c>
      <c r="F41" s="68"/>
      <c r="G41" s="68"/>
      <c r="H41" s="132"/>
      <c r="I41" s="66"/>
      <c r="J41" s="67"/>
      <c r="K41" s="133"/>
      <c r="L41" s="130"/>
      <c r="S41" s="13"/>
      <c r="W41" s="14">
        <f t="shared" si="4"/>
        <v>0</v>
      </c>
    </row>
    <row r="42" spans="1:23" ht="136.5" customHeight="1">
      <c r="A42" s="131" t="s">
        <v>157</v>
      </c>
      <c r="B42" s="182" t="s">
        <v>175</v>
      </c>
      <c r="C42" s="183"/>
      <c r="D42" s="73"/>
      <c r="E42" s="68">
        <v>280</v>
      </c>
      <c r="F42" s="68"/>
      <c r="G42" s="68"/>
      <c r="H42" s="132"/>
      <c r="I42" s="66"/>
      <c r="J42" s="67"/>
      <c r="K42" s="133"/>
      <c r="L42" s="130"/>
      <c r="S42" s="13"/>
      <c r="W42" s="14">
        <f t="shared" si="4"/>
        <v>0</v>
      </c>
    </row>
    <row r="43" spans="1:23" ht="93.75" customHeight="1">
      <c r="A43" s="131" t="s">
        <v>158</v>
      </c>
      <c r="B43" s="182" t="s">
        <v>176</v>
      </c>
      <c r="C43" s="183"/>
      <c r="D43" s="73"/>
      <c r="E43" s="68">
        <v>265.8</v>
      </c>
      <c r="F43" s="68"/>
      <c r="G43" s="68"/>
      <c r="H43" s="132"/>
      <c r="I43" s="66"/>
      <c r="J43" s="67"/>
      <c r="K43" s="133"/>
      <c r="L43" s="130"/>
      <c r="S43" s="13"/>
      <c r="W43" s="14">
        <f t="shared" si="4"/>
        <v>0</v>
      </c>
    </row>
    <row r="44" spans="1:23" s="16" customFormat="1" ht="36.75" customHeight="1">
      <c r="A44" s="8"/>
      <c r="B44" s="231" t="s">
        <v>20</v>
      </c>
      <c r="C44" s="231"/>
      <c r="D44" s="11">
        <f>SUM(D12:D30)</f>
        <v>4876.700000000001</v>
      </c>
      <c r="E44" s="72">
        <f>E12+E13+E14+E15+E16+E17+E18+E19+E20+E21+E22+E23+E24+E25+E26+E27+E28+E29+E30+E31+E32+E36+E38+E39+E40+E41+E42+E43</f>
        <v>125219.59999999998</v>
      </c>
      <c r="F44" s="72">
        <f>F12+F13+F14+F15+F16+F17+F18+F19+F20+F21+F22+F23+F24+F25+F26+F27+F28+F29+F30+F31+F32+F36+F38+F39+F40+F41+F42+F43</f>
        <v>111227.6</v>
      </c>
      <c r="G44" s="72">
        <f>G12+G13+G14+G15+G16+G17+G18+G19+G20+G21+G22+G23+G24+G25+G26+G27+G28+G29+G30+G31+G32+G36+G38+G39+G40+G41+G42+G43</f>
        <v>109478.9</v>
      </c>
      <c r="H44" s="72">
        <f>H12+H13+H14+H15+H16+H17+H18+H19+H20+H21+H22+H23+H24+H25+H26+H27+H28+H29+H30+H31+H32+H36+H38+H39+H40+H41+H42+H43</f>
        <v>109472.5</v>
      </c>
      <c r="I44" s="171">
        <f>G44/F44*100</f>
        <v>98.42781827532015</v>
      </c>
      <c r="J44" s="172"/>
      <c r="K44" s="173"/>
      <c r="L44" s="72">
        <f>L12+L13+L14+L15+L16+L17+L18+L19+L20+L21+L22+L23+L24+L25+L26+L27+L28+L29+L30+L31+L32+L36+L38+L39+L40+L41+L42+L43</f>
        <v>184903</v>
      </c>
      <c r="R44" s="17"/>
      <c r="S44" s="18"/>
      <c r="T44" s="18"/>
      <c r="W44" s="14">
        <f t="shared" si="4"/>
        <v>0</v>
      </c>
    </row>
    <row r="45" spans="1:23" ht="16.5" customHeight="1">
      <c r="A45" s="203" t="s">
        <v>104</v>
      </c>
      <c r="B45" s="203"/>
      <c r="C45" s="203"/>
      <c r="D45" s="203"/>
      <c r="E45" s="203"/>
      <c r="F45" s="203"/>
      <c r="G45" s="203"/>
      <c r="H45" s="203"/>
      <c r="I45" s="203"/>
      <c r="J45" s="203"/>
      <c r="K45" s="203"/>
      <c r="L45" s="203"/>
      <c r="W45" s="14">
        <f t="shared" si="4"/>
        <v>0</v>
      </c>
    </row>
    <row r="46" spans="1:23" ht="54" customHeight="1">
      <c r="A46" s="203"/>
      <c r="B46" s="203"/>
      <c r="C46" s="203"/>
      <c r="D46" s="203"/>
      <c r="E46" s="203"/>
      <c r="F46" s="203"/>
      <c r="G46" s="203"/>
      <c r="H46" s="203"/>
      <c r="I46" s="203"/>
      <c r="J46" s="203"/>
      <c r="K46" s="203"/>
      <c r="L46" s="203"/>
      <c r="W46" s="14">
        <f t="shared" si="4"/>
        <v>0</v>
      </c>
    </row>
    <row r="47" spans="1:23" ht="84" customHeight="1">
      <c r="A47" s="8"/>
      <c r="B47" s="188" t="s">
        <v>98</v>
      </c>
      <c r="C47" s="188" t="s">
        <v>98</v>
      </c>
      <c r="D47" s="58">
        <v>842.5</v>
      </c>
      <c r="E47" s="135">
        <v>846.8</v>
      </c>
      <c r="F47" s="136">
        <v>546.8</v>
      </c>
      <c r="G47" s="76">
        <v>539.8</v>
      </c>
      <c r="H47" s="136">
        <f>G47-49.7+1.3</f>
        <v>491.4</v>
      </c>
      <c r="I47" s="187">
        <f>G47/F47*100</f>
        <v>98.7198244330651</v>
      </c>
      <c r="J47" s="187"/>
      <c r="K47" s="187"/>
      <c r="L47" s="21"/>
      <c r="S47" s="13"/>
      <c r="W47" s="14">
        <f t="shared" si="4"/>
        <v>0</v>
      </c>
    </row>
    <row r="48" spans="1:23" ht="71.25" customHeight="1">
      <c r="A48" s="8"/>
      <c r="B48" s="188" t="s">
        <v>99</v>
      </c>
      <c r="C48" s="188" t="s">
        <v>99</v>
      </c>
      <c r="D48" s="58"/>
      <c r="E48" s="9">
        <v>40</v>
      </c>
      <c r="F48" s="136">
        <v>40</v>
      </c>
      <c r="G48" s="76">
        <v>40</v>
      </c>
      <c r="H48" s="136">
        <f>G48</f>
        <v>40</v>
      </c>
      <c r="I48" s="187">
        <f>G48/F48*100</f>
        <v>100</v>
      </c>
      <c r="J48" s="187"/>
      <c r="K48" s="187"/>
      <c r="L48" s="21"/>
      <c r="S48" s="13"/>
      <c r="W48" s="14">
        <f t="shared" si="4"/>
        <v>0</v>
      </c>
    </row>
    <row r="49" spans="1:23" ht="97.5" customHeight="1">
      <c r="A49" s="8"/>
      <c r="B49" s="188" t="s">
        <v>100</v>
      </c>
      <c r="C49" s="188" t="s">
        <v>100</v>
      </c>
      <c r="D49" s="58"/>
      <c r="E49" s="9">
        <v>40</v>
      </c>
      <c r="F49" s="136">
        <v>19</v>
      </c>
      <c r="G49" s="76">
        <v>19</v>
      </c>
      <c r="H49" s="136">
        <f>G49</f>
        <v>19</v>
      </c>
      <c r="I49" s="187">
        <f>G49/F49*100</f>
        <v>100</v>
      </c>
      <c r="J49" s="187"/>
      <c r="K49" s="187"/>
      <c r="L49" s="21"/>
      <c r="S49" s="13"/>
      <c r="W49" s="14">
        <f t="shared" si="4"/>
        <v>0</v>
      </c>
    </row>
    <row r="50" spans="1:23" ht="97.5" customHeight="1">
      <c r="A50" s="8"/>
      <c r="B50" s="188" t="s">
        <v>101</v>
      </c>
      <c r="C50" s="188" t="s">
        <v>101</v>
      </c>
      <c r="D50" s="58"/>
      <c r="E50" s="9">
        <v>20</v>
      </c>
      <c r="F50" s="136">
        <v>13</v>
      </c>
      <c r="G50" s="76">
        <v>13</v>
      </c>
      <c r="H50" s="136">
        <f>G50</f>
        <v>13</v>
      </c>
      <c r="I50" s="187">
        <f>G50/F50*100</f>
        <v>100</v>
      </c>
      <c r="J50" s="187"/>
      <c r="K50" s="187"/>
      <c r="L50" s="21"/>
      <c r="S50" s="13"/>
      <c r="W50" s="14">
        <f t="shared" si="4"/>
        <v>0</v>
      </c>
    </row>
    <row r="51" spans="1:23" ht="84" customHeight="1">
      <c r="A51" s="8"/>
      <c r="B51" s="188" t="s">
        <v>102</v>
      </c>
      <c r="C51" s="188" t="s">
        <v>102</v>
      </c>
      <c r="D51" s="58"/>
      <c r="E51" s="9">
        <v>20</v>
      </c>
      <c r="F51" s="136">
        <v>20</v>
      </c>
      <c r="G51" s="76">
        <v>0</v>
      </c>
      <c r="H51" s="136">
        <f>G51</f>
        <v>0</v>
      </c>
      <c r="I51" s="187">
        <f>G51/F51*100</f>
        <v>0</v>
      </c>
      <c r="J51" s="187"/>
      <c r="K51" s="187"/>
      <c r="L51" s="21"/>
      <c r="S51" s="13"/>
      <c r="W51" s="14">
        <f t="shared" si="4"/>
        <v>0</v>
      </c>
    </row>
    <row r="52" spans="1:23" ht="84" customHeight="1">
      <c r="A52" s="8"/>
      <c r="B52" s="188" t="s">
        <v>103</v>
      </c>
      <c r="C52" s="188" t="s">
        <v>103</v>
      </c>
      <c r="D52" s="58"/>
      <c r="E52" s="9">
        <v>40</v>
      </c>
      <c r="F52" s="136">
        <v>40</v>
      </c>
      <c r="G52" s="76">
        <v>37</v>
      </c>
      <c r="H52" s="136">
        <f>G52</f>
        <v>37</v>
      </c>
      <c r="I52" s="11"/>
      <c r="J52" s="11"/>
      <c r="K52" s="8">
        <f>G52/F52*100</f>
        <v>92.5</v>
      </c>
      <c r="L52" s="21"/>
      <c r="S52" s="13"/>
      <c r="W52" s="14">
        <f t="shared" si="4"/>
        <v>0</v>
      </c>
    </row>
    <row r="53" spans="1:24" ht="54" customHeight="1">
      <c r="A53" s="8"/>
      <c r="B53" s="182" t="s">
        <v>119</v>
      </c>
      <c r="C53" s="183"/>
      <c r="D53" s="58"/>
      <c r="E53" s="9">
        <v>20</v>
      </c>
      <c r="F53" s="136">
        <v>20</v>
      </c>
      <c r="G53" s="76">
        <v>11</v>
      </c>
      <c r="H53" s="136">
        <f>G53-1.3</f>
        <v>9.7</v>
      </c>
      <c r="I53" s="11"/>
      <c r="J53" s="11"/>
      <c r="K53" s="8">
        <f>G53/F53*100</f>
        <v>55.00000000000001</v>
      </c>
      <c r="L53" s="21"/>
      <c r="S53" s="13"/>
      <c r="W53" s="14">
        <f t="shared" si="4"/>
        <v>0</v>
      </c>
      <c r="X53" s="14">
        <f>E57+E58+E59+E60+E61+E65</f>
        <v>4294.5</v>
      </c>
    </row>
    <row r="54" spans="1:23" ht="31.5" customHeight="1">
      <c r="A54" s="8"/>
      <c r="B54" s="182" t="s">
        <v>105</v>
      </c>
      <c r="C54" s="183"/>
      <c r="D54" s="58"/>
      <c r="E54" s="58">
        <f aca="true" t="shared" si="5" ref="E54:J54">SUM(E47:E53)</f>
        <v>1026.8</v>
      </c>
      <c r="F54" s="58">
        <f t="shared" si="5"/>
        <v>698.8</v>
      </c>
      <c r="G54" s="58">
        <f t="shared" si="5"/>
        <v>659.8</v>
      </c>
      <c r="H54" s="58">
        <f t="shared" si="5"/>
        <v>610.1</v>
      </c>
      <c r="I54" s="58">
        <f t="shared" si="5"/>
        <v>398.7198244330651</v>
      </c>
      <c r="J54" s="58">
        <f t="shared" si="5"/>
        <v>0</v>
      </c>
      <c r="K54" s="11">
        <f>G54/F54*100</f>
        <v>94.41900400686892</v>
      </c>
      <c r="L54" s="21"/>
      <c r="S54" s="13"/>
      <c r="W54" s="14">
        <f t="shared" si="4"/>
        <v>0</v>
      </c>
    </row>
    <row r="55" spans="1:23" ht="34.5" customHeight="1">
      <c r="A55" s="203" t="s">
        <v>42</v>
      </c>
      <c r="B55" s="203"/>
      <c r="C55" s="203"/>
      <c r="D55" s="203"/>
      <c r="E55" s="203"/>
      <c r="F55" s="203"/>
      <c r="G55" s="203"/>
      <c r="H55" s="203"/>
      <c r="I55" s="203"/>
      <c r="J55" s="203"/>
      <c r="K55" s="203"/>
      <c r="L55" s="203"/>
      <c r="W55" s="14">
        <f t="shared" si="4"/>
        <v>0</v>
      </c>
    </row>
    <row r="56" spans="1:23" ht="21" customHeight="1">
      <c r="A56" s="203"/>
      <c r="B56" s="203"/>
      <c r="C56" s="203"/>
      <c r="D56" s="203"/>
      <c r="E56" s="203"/>
      <c r="F56" s="203"/>
      <c r="G56" s="203"/>
      <c r="H56" s="203"/>
      <c r="I56" s="203"/>
      <c r="J56" s="203"/>
      <c r="K56" s="203"/>
      <c r="L56" s="203"/>
      <c r="W56" s="14">
        <f t="shared" si="4"/>
        <v>0</v>
      </c>
    </row>
    <row r="57" spans="1:24" ht="409.5" customHeight="1">
      <c r="A57" s="8" t="s">
        <v>22</v>
      </c>
      <c r="B57" s="188" t="s">
        <v>137</v>
      </c>
      <c r="C57" s="188"/>
      <c r="D57" s="9">
        <v>97</v>
      </c>
      <c r="E57" s="9">
        <v>190.1</v>
      </c>
      <c r="F57" s="8">
        <v>124.1</v>
      </c>
      <c r="G57" s="76">
        <v>123</v>
      </c>
      <c r="H57" s="8">
        <f>G57</f>
        <v>123</v>
      </c>
      <c r="I57" s="8">
        <f aca="true" t="shared" si="6" ref="I57:K58">E57/D57*100</f>
        <v>195.97938144329896</v>
      </c>
      <c r="J57" s="8">
        <f t="shared" si="6"/>
        <v>65.28143082588112</v>
      </c>
      <c r="K57" s="8">
        <f t="shared" si="6"/>
        <v>99.11361804995971</v>
      </c>
      <c r="L57" s="57">
        <f>69+6+6</f>
        <v>81</v>
      </c>
      <c r="S57" s="13"/>
      <c r="U57" s="14">
        <f>D57+D58+D59+D60+D61+D65</f>
        <v>137</v>
      </c>
      <c r="V57" s="14">
        <f>G57+G58+G59+G60+G61+G65</f>
        <v>2762.2000000000003</v>
      </c>
      <c r="W57" s="14">
        <f t="shared" si="4"/>
        <v>0</v>
      </c>
      <c r="X57" s="14">
        <f>G57+G58+G59+G61</f>
        <v>2598.7000000000003</v>
      </c>
    </row>
    <row r="58" spans="1:23" ht="408" customHeight="1">
      <c r="A58" s="8" t="s">
        <v>23</v>
      </c>
      <c r="B58" s="232" t="s">
        <v>95</v>
      </c>
      <c r="C58" s="232"/>
      <c r="D58" s="9">
        <v>40</v>
      </c>
      <c r="E58" s="9">
        <v>2417.8</v>
      </c>
      <c r="F58" s="8">
        <v>2183.3</v>
      </c>
      <c r="G58" s="76">
        <f>2016.5-0.1</f>
        <v>2016.4</v>
      </c>
      <c r="H58" s="8">
        <f>G58-0.1</f>
        <v>2016.3000000000002</v>
      </c>
      <c r="I58" s="8">
        <f t="shared" si="6"/>
        <v>6044.500000000001</v>
      </c>
      <c r="J58" s="8">
        <f t="shared" si="6"/>
        <v>90.30110017371163</v>
      </c>
      <c r="K58" s="8">
        <f t="shared" si="6"/>
        <v>92.35560848257225</v>
      </c>
      <c r="L58" s="57">
        <v>1187</v>
      </c>
      <c r="S58" s="13"/>
      <c r="W58" s="14">
        <f t="shared" si="4"/>
        <v>0</v>
      </c>
    </row>
    <row r="59" spans="1:19" ht="246.75" customHeight="1">
      <c r="A59" s="61" t="s">
        <v>24</v>
      </c>
      <c r="B59" s="235" t="s">
        <v>120</v>
      </c>
      <c r="C59" s="236"/>
      <c r="D59" s="9"/>
      <c r="E59" s="9">
        <v>300.1</v>
      </c>
      <c r="F59" s="8">
        <v>114.9</v>
      </c>
      <c r="G59" s="76">
        <v>101.4</v>
      </c>
      <c r="H59" s="8">
        <f>G59</f>
        <v>101.4</v>
      </c>
      <c r="I59" s="8"/>
      <c r="J59" s="8"/>
      <c r="K59" s="8">
        <f>G59/F59*100</f>
        <v>88.25065274151436</v>
      </c>
      <c r="L59" s="57">
        <v>105</v>
      </c>
      <c r="S59" s="13"/>
    </row>
    <row r="60" spans="1:19" ht="214.5" customHeight="1">
      <c r="A60" s="61" t="s">
        <v>26</v>
      </c>
      <c r="B60" s="235" t="s">
        <v>107</v>
      </c>
      <c r="C60" s="236"/>
      <c r="D60" s="9"/>
      <c r="E60" s="9">
        <v>67.3</v>
      </c>
      <c r="F60" s="8">
        <v>38</v>
      </c>
      <c r="G60" s="76">
        <v>7.2</v>
      </c>
      <c r="H60" s="8">
        <f>G60</f>
        <v>7.2</v>
      </c>
      <c r="I60" s="8"/>
      <c r="J60" s="8"/>
      <c r="K60" s="8"/>
      <c r="L60" s="57">
        <v>1</v>
      </c>
      <c r="S60" s="13"/>
    </row>
    <row r="61" spans="1:24" ht="108" customHeight="1">
      <c r="A61" s="61" t="s">
        <v>67</v>
      </c>
      <c r="B61" s="235" t="s">
        <v>96</v>
      </c>
      <c r="C61" s="236"/>
      <c r="D61" s="9"/>
      <c r="E61" s="9">
        <v>760</v>
      </c>
      <c r="F61" s="8">
        <v>374.9</v>
      </c>
      <c r="G61" s="76">
        <v>357.9</v>
      </c>
      <c r="H61" s="8">
        <f>G61</f>
        <v>357.9</v>
      </c>
      <c r="I61" s="187">
        <f>G61/F61*100</f>
        <v>95.46545745532143</v>
      </c>
      <c r="J61" s="187"/>
      <c r="K61" s="187"/>
      <c r="L61" s="57">
        <v>222</v>
      </c>
      <c r="S61" s="13"/>
      <c r="X61" s="14">
        <f>H57+H58+H59+H61+H65</f>
        <v>2754.9000000000005</v>
      </c>
    </row>
    <row r="62" spans="1:12" ht="197.25" customHeight="1">
      <c r="A62" s="61" t="s">
        <v>69</v>
      </c>
      <c r="B62" s="192" t="s">
        <v>62</v>
      </c>
      <c r="C62" s="192"/>
      <c r="D62" s="9">
        <v>0.8</v>
      </c>
      <c r="E62" s="9">
        <v>1.3</v>
      </c>
      <c r="F62" s="8">
        <v>0.7</v>
      </c>
      <c r="G62" s="8">
        <v>0.7</v>
      </c>
      <c r="H62" s="8">
        <f>G62</f>
        <v>0.7</v>
      </c>
      <c r="I62" s="187">
        <f>G62/F62*100</f>
        <v>100</v>
      </c>
      <c r="J62" s="187"/>
      <c r="K62" s="187"/>
      <c r="L62" s="57">
        <v>6</v>
      </c>
    </row>
    <row r="63" spans="1:17" ht="323.25" customHeight="1" hidden="1">
      <c r="A63" s="61" t="s">
        <v>73</v>
      </c>
      <c r="B63" s="192" t="s">
        <v>63</v>
      </c>
      <c r="C63" s="192"/>
      <c r="D63" s="9">
        <v>4.5</v>
      </c>
      <c r="E63" s="9">
        <f>22.2-22.2</f>
        <v>0</v>
      </c>
      <c r="F63" s="8">
        <v>0</v>
      </c>
      <c r="G63" s="8"/>
      <c r="H63" s="8"/>
      <c r="I63" s="187"/>
      <c r="J63" s="187"/>
      <c r="K63" s="187"/>
      <c r="L63" s="56"/>
      <c r="P63" s="22" t="s">
        <v>25</v>
      </c>
      <c r="Q63" s="22" t="s">
        <v>25</v>
      </c>
    </row>
    <row r="64" spans="1:24" s="79" customFormat="1" ht="224.25" customHeight="1">
      <c r="A64" s="77" t="s">
        <v>123</v>
      </c>
      <c r="B64" s="233" t="s">
        <v>127</v>
      </c>
      <c r="C64" s="234"/>
      <c r="D64" s="78"/>
      <c r="E64" s="78">
        <v>811.1</v>
      </c>
      <c r="F64" s="141">
        <v>407.8</v>
      </c>
      <c r="G64" s="76">
        <v>384.5</v>
      </c>
      <c r="H64" s="76">
        <f>G64</f>
        <v>384.5</v>
      </c>
      <c r="I64" s="76"/>
      <c r="J64" s="76"/>
      <c r="K64" s="8">
        <f>G64/F64*100</f>
        <v>94.28641490926924</v>
      </c>
      <c r="L64" s="74">
        <v>106</v>
      </c>
      <c r="P64" s="80"/>
      <c r="Q64" s="80"/>
      <c r="U64" s="81">
        <f>G64+G66</f>
        <v>444.8</v>
      </c>
      <c r="V64" s="81">
        <f>F64+F66</f>
        <v>540.8</v>
      </c>
      <c r="W64" s="81"/>
      <c r="X64" s="81">
        <f>E64+E66</f>
        <v>1141.9</v>
      </c>
    </row>
    <row r="65" spans="1:23" s="79" customFormat="1" ht="329.25" customHeight="1">
      <c r="A65" s="77" t="s">
        <v>124</v>
      </c>
      <c r="B65" s="233" t="s">
        <v>110</v>
      </c>
      <c r="C65" s="234"/>
      <c r="D65" s="78"/>
      <c r="E65" s="78">
        <v>559.2</v>
      </c>
      <c r="F65" s="141">
        <v>167</v>
      </c>
      <c r="G65" s="76">
        <v>156.3</v>
      </c>
      <c r="H65" s="76">
        <f>G65</f>
        <v>156.3</v>
      </c>
      <c r="I65" s="76"/>
      <c r="J65" s="76"/>
      <c r="K65" s="8">
        <f>G65/F65*100</f>
        <v>93.59281437125749</v>
      </c>
      <c r="L65" s="74">
        <v>212</v>
      </c>
      <c r="P65" s="80"/>
      <c r="Q65" s="80"/>
      <c r="W65" s="81">
        <f>-F64+F66</f>
        <v>-274.8</v>
      </c>
    </row>
    <row r="66" spans="1:23" s="79" customFormat="1" ht="189.75" customHeight="1">
      <c r="A66" s="77" t="s">
        <v>125</v>
      </c>
      <c r="B66" s="233" t="s">
        <v>153</v>
      </c>
      <c r="C66" s="234"/>
      <c r="D66" s="78"/>
      <c r="E66" s="78">
        <v>330.8</v>
      </c>
      <c r="F66" s="76">
        <v>133</v>
      </c>
      <c r="G66" s="76">
        <v>60.3</v>
      </c>
      <c r="H66" s="76">
        <f>G66</f>
        <v>60.3</v>
      </c>
      <c r="I66" s="76"/>
      <c r="J66" s="76"/>
      <c r="K66" s="8">
        <f>G66/F66*100</f>
        <v>45.33834586466165</v>
      </c>
      <c r="L66" s="74"/>
      <c r="P66" s="80"/>
      <c r="Q66" s="80"/>
      <c r="W66" s="81"/>
    </row>
    <row r="67" spans="1:12" ht="45.75" customHeight="1">
      <c r="A67" s="20"/>
      <c r="B67" s="197" t="s">
        <v>64</v>
      </c>
      <c r="C67" s="198"/>
      <c r="D67" s="20"/>
      <c r="E67" s="63">
        <f>SUM(E57:E66)</f>
        <v>5437.700000000001</v>
      </c>
      <c r="F67" s="63">
        <f>SUM(F57:F66)</f>
        <v>3543.7000000000003</v>
      </c>
      <c r="G67" s="63">
        <f>SUM(G57:G66)</f>
        <v>3207.7000000000003</v>
      </c>
      <c r="H67" s="63">
        <f>SUM(H57:H66)</f>
        <v>3207.6000000000004</v>
      </c>
      <c r="I67" s="63">
        <f>SUM(I57:I63)</f>
        <v>6435.944838898621</v>
      </c>
      <c r="J67" s="63">
        <f>SUM(J57:J63)</f>
        <v>155.58253099959273</v>
      </c>
      <c r="K67" s="63">
        <f>G67/F67*100</f>
        <v>90.51838473911448</v>
      </c>
      <c r="L67" s="70">
        <f>SUM(L57:L63)</f>
        <v>1602</v>
      </c>
    </row>
    <row r="68" spans="1:12" ht="39" customHeight="1">
      <c r="A68" s="203" t="s">
        <v>27</v>
      </c>
      <c r="B68" s="203"/>
      <c r="C68" s="203"/>
      <c r="D68" s="203"/>
      <c r="E68" s="203"/>
      <c r="F68" s="203"/>
      <c r="G68" s="203"/>
      <c r="H68" s="203"/>
      <c r="I68" s="203"/>
      <c r="J68" s="203"/>
      <c r="K68" s="203"/>
      <c r="L68" s="203"/>
    </row>
    <row r="69" spans="1:12" ht="1.5" customHeight="1">
      <c r="A69" s="187" t="s">
        <v>28</v>
      </c>
      <c r="B69" s="204" t="s">
        <v>65</v>
      </c>
      <c r="C69" s="205"/>
      <c r="D69" s="9"/>
      <c r="E69" s="23"/>
      <c r="F69" s="23"/>
      <c r="G69" s="23"/>
      <c r="H69" s="23"/>
      <c r="I69" s="159"/>
      <c r="J69" s="159"/>
      <c r="K69" s="159"/>
      <c r="L69" s="21"/>
    </row>
    <row r="70" spans="1:12" ht="16.5" customHeight="1">
      <c r="A70" s="187"/>
      <c r="B70" s="206"/>
      <c r="C70" s="174"/>
      <c r="D70" s="191">
        <v>50</v>
      </c>
      <c r="E70" s="191">
        <f>E72+E73</f>
        <v>2288</v>
      </c>
      <c r="F70" s="191">
        <f>F72+F73</f>
        <v>1177.3</v>
      </c>
      <c r="G70" s="191">
        <f>G72+G73</f>
        <v>1166.7</v>
      </c>
      <c r="H70" s="191">
        <f>H72+H73</f>
        <v>1166.7</v>
      </c>
      <c r="I70" s="8"/>
      <c r="J70" s="8"/>
      <c r="K70" s="187">
        <f>G70/F70*100</f>
        <v>99.09963475749596</v>
      </c>
      <c r="L70" s="202">
        <f>L72+L73</f>
        <v>118</v>
      </c>
    </row>
    <row r="71" spans="1:27" ht="44.25" customHeight="1">
      <c r="A71" s="187"/>
      <c r="B71" s="175"/>
      <c r="C71" s="176"/>
      <c r="D71" s="191"/>
      <c r="E71" s="191"/>
      <c r="F71" s="191"/>
      <c r="G71" s="191"/>
      <c r="H71" s="191"/>
      <c r="I71" s="8"/>
      <c r="J71" s="8"/>
      <c r="K71" s="187"/>
      <c r="L71" s="202"/>
      <c r="U71" s="14">
        <f>E57+E58+E59+E61+E65</f>
        <v>4227.2</v>
      </c>
      <c r="V71" s="14">
        <f>F57+F58+F59+F61+F65+F60</f>
        <v>3002.2000000000003</v>
      </c>
      <c r="W71" s="14">
        <f>G57+G58+G59+G61+G65</f>
        <v>2755.0000000000005</v>
      </c>
      <c r="AA71" s="14">
        <f>G44+G62+G70</f>
        <v>110646.29999999999</v>
      </c>
    </row>
    <row r="72" spans="1:27" ht="44.25" customHeight="1">
      <c r="A72" s="8"/>
      <c r="B72" s="195" t="s">
        <v>134</v>
      </c>
      <c r="C72" s="195"/>
      <c r="D72" s="150"/>
      <c r="E72" s="150">
        <v>1298.7</v>
      </c>
      <c r="F72" s="151">
        <v>188</v>
      </c>
      <c r="G72" s="151">
        <v>192.9</v>
      </c>
      <c r="H72" s="151">
        <f>G72</f>
        <v>192.9</v>
      </c>
      <c r="I72" s="151"/>
      <c r="J72" s="151"/>
      <c r="K72" s="151"/>
      <c r="L72" s="152">
        <v>103</v>
      </c>
      <c r="U72" s="14"/>
      <c r="V72" s="14"/>
      <c r="W72" s="14"/>
      <c r="AA72" s="14"/>
    </row>
    <row r="73" spans="1:27" ht="44.25" customHeight="1">
      <c r="A73" s="8"/>
      <c r="B73" s="195" t="s">
        <v>135</v>
      </c>
      <c r="C73" s="195"/>
      <c r="D73" s="150"/>
      <c r="E73" s="150">
        <v>989.3</v>
      </c>
      <c r="F73" s="151">
        <v>989.3</v>
      </c>
      <c r="G73" s="151">
        <v>973.8</v>
      </c>
      <c r="H73" s="151">
        <f>G73</f>
        <v>973.8</v>
      </c>
      <c r="I73" s="151"/>
      <c r="J73" s="151"/>
      <c r="K73" s="151"/>
      <c r="L73" s="152">
        <f>12+3</f>
        <v>15</v>
      </c>
      <c r="U73" s="14"/>
      <c r="V73" s="14"/>
      <c r="W73" s="14"/>
      <c r="AA73" s="14"/>
    </row>
    <row r="74" spans="1:27" ht="72.75" customHeight="1">
      <c r="A74" s="8" t="s">
        <v>29</v>
      </c>
      <c r="B74" s="192" t="s">
        <v>93</v>
      </c>
      <c r="C74" s="192"/>
      <c r="D74" s="9">
        <v>3681.3</v>
      </c>
      <c r="E74" s="9">
        <v>503.4</v>
      </c>
      <c r="F74" s="8">
        <v>435.9</v>
      </c>
      <c r="G74" s="8">
        <v>430.9</v>
      </c>
      <c r="H74" s="8">
        <f>G74-0.1</f>
        <v>430.79999999999995</v>
      </c>
      <c r="I74" s="8"/>
      <c r="J74" s="8"/>
      <c r="K74" s="8">
        <f>G74/F74*100</f>
        <v>98.85294792383574</v>
      </c>
      <c r="L74" s="24"/>
      <c r="AA74" s="14">
        <f>G74+G75+G77</f>
        <v>451.9</v>
      </c>
    </row>
    <row r="75" spans="1:27" ht="72.75" customHeight="1">
      <c r="A75" s="187" t="s">
        <v>30</v>
      </c>
      <c r="B75" s="192" t="s">
        <v>40</v>
      </c>
      <c r="C75" s="192"/>
      <c r="D75" s="193">
        <v>13.4</v>
      </c>
      <c r="E75" s="193">
        <v>40.2</v>
      </c>
      <c r="F75" s="189">
        <v>31.7</v>
      </c>
      <c r="G75" s="189">
        <v>17.7</v>
      </c>
      <c r="H75" s="187">
        <f>G75</f>
        <v>17.7</v>
      </c>
      <c r="I75" s="187">
        <f>G75/F75*100</f>
        <v>55.83596214511041</v>
      </c>
      <c r="J75" s="187"/>
      <c r="K75" s="187"/>
      <c r="L75" s="162">
        <f>2+2</f>
        <v>4</v>
      </c>
      <c r="AA75" s="14">
        <f>G54</f>
        <v>659.8</v>
      </c>
    </row>
    <row r="76" spans="1:12" ht="60.75" customHeight="1">
      <c r="A76" s="187"/>
      <c r="B76" s="192"/>
      <c r="C76" s="192"/>
      <c r="D76" s="194"/>
      <c r="E76" s="194"/>
      <c r="F76" s="190"/>
      <c r="G76" s="190"/>
      <c r="H76" s="187"/>
      <c r="I76" s="187"/>
      <c r="J76" s="187"/>
      <c r="K76" s="187"/>
      <c r="L76" s="155"/>
    </row>
    <row r="77" spans="1:12" ht="94.5" customHeight="1">
      <c r="A77" s="8" t="s">
        <v>46</v>
      </c>
      <c r="B77" s="192" t="s">
        <v>94</v>
      </c>
      <c r="C77" s="192"/>
      <c r="D77" s="9">
        <v>97.1</v>
      </c>
      <c r="E77" s="9">
        <v>44.6</v>
      </c>
      <c r="F77" s="8">
        <v>12.3</v>
      </c>
      <c r="G77" s="8">
        <v>3.3</v>
      </c>
      <c r="H77" s="8">
        <f>G77</f>
        <v>3.3</v>
      </c>
      <c r="I77" s="8">
        <f>H77/F77*100</f>
        <v>26.829268292682922</v>
      </c>
      <c r="J77" s="8"/>
      <c r="K77" s="8">
        <f>G77/F77*100</f>
        <v>26.829268292682922</v>
      </c>
      <c r="L77" s="69">
        <f>1</f>
        <v>1</v>
      </c>
    </row>
    <row r="78" spans="1:26" ht="27" customHeight="1">
      <c r="A78" s="8"/>
      <c r="B78" s="179" t="s">
        <v>31</v>
      </c>
      <c r="C78" s="179"/>
      <c r="D78" s="11" t="e">
        <f>D70+D74+D75+D77+#REF!</f>
        <v>#REF!</v>
      </c>
      <c r="E78" s="11">
        <f>E70+E74+E75+E77</f>
        <v>2876.2</v>
      </c>
      <c r="F78" s="11">
        <f>F70+F74+F75+F77</f>
        <v>1657.1999999999998</v>
      </c>
      <c r="G78" s="11">
        <f>G70+G74+G75+G77</f>
        <v>1618.6</v>
      </c>
      <c r="H78" s="11">
        <f>H70+H74+H75+H77</f>
        <v>1618.5</v>
      </c>
      <c r="I78" s="11">
        <f>SUM(I70:I77)</f>
        <v>82.66523043779333</v>
      </c>
      <c r="J78" s="11">
        <f>SUM(J70:J77)</f>
        <v>0</v>
      </c>
      <c r="K78" s="11">
        <f>G78/F78*100</f>
        <v>97.6707699734492</v>
      </c>
      <c r="L78" s="25">
        <f>L70+L74+L75+L77</f>
        <v>123</v>
      </c>
      <c r="M78" s="25">
        <f>M70+M74+M75+M77</f>
        <v>0</v>
      </c>
      <c r="S78" s="13"/>
      <c r="W78" s="14">
        <f>F44+F54+F67+F78</f>
        <v>117127.3</v>
      </c>
      <c r="Z78" s="13">
        <v>8078.2</v>
      </c>
    </row>
    <row r="79" spans="1:20" ht="27" customHeight="1">
      <c r="A79" s="8"/>
      <c r="B79" s="179" t="s">
        <v>35</v>
      </c>
      <c r="C79" s="179"/>
      <c r="D79" s="11" t="e">
        <f>D44+D47+#REF!+D78</f>
        <v>#REF!</v>
      </c>
      <c r="E79" s="11">
        <f>E44+E54+E67+E78</f>
        <v>134560.3</v>
      </c>
      <c r="F79" s="11">
        <f>F44+F54+F67+F78</f>
        <v>117127.3</v>
      </c>
      <c r="G79" s="11">
        <f>G44+G54+G67+G78</f>
        <v>114965</v>
      </c>
      <c r="H79" s="11">
        <f>H44+H54+H67+H78</f>
        <v>114908.70000000001</v>
      </c>
      <c r="I79" s="203">
        <f>G79/F79*100</f>
        <v>98.15388897379177</v>
      </c>
      <c r="J79" s="203"/>
      <c r="K79" s="203"/>
      <c r="L79" s="25">
        <f>L44+L54+L67+L78</f>
        <v>186628</v>
      </c>
      <c r="S79" s="13"/>
      <c r="T79" s="13"/>
    </row>
    <row r="80" spans="1:20" ht="27" customHeight="1">
      <c r="A80" s="8"/>
      <c r="B80" s="184" t="s">
        <v>111</v>
      </c>
      <c r="C80" s="185"/>
      <c r="D80" s="11"/>
      <c r="E80" s="19">
        <v>159.1</v>
      </c>
      <c r="F80" s="19">
        <v>33.8</v>
      </c>
      <c r="G80" s="58">
        <v>25.6</v>
      </c>
      <c r="H80" s="19">
        <f>G80</f>
        <v>25.6</v>
      </c>
      <c r="I80" s="203">
        <f>G80/F80*100</f>
        <v>75.7396449704142</v>
      </c>
      <c r="J80" s="203"/>
      <c r="K80" s="203"/>
      <c r="L80" s="25"/>
      <c r="S80" s="13"/>
      <c r="T80" s="13"/>
    </row>
    <row r="81" spans="1:20" ht="27" customHeight="1">
      <c r="A81" s="8"/>
      <c r="B81" s="184" t="s">
        <v>114</v>
      </c>
      <c r="C81" s="186"/>
      <c r="D81" s="11"/>
      <c r="E81" s="19">
        <f aca="true" t="shared" si="7" ref="E81:L81">E79+E80</f>
        <v>134719.4</v>
      </c>
      <c r="F81" s="19">
        <f t="shared" si="7"/>
        <v>117161.1</v>
      </c>
      <c r="G81" s="19">
        <f t="shared" si="7"/>
        <v>114990.6</v>
      </c>
      <c r="H81" s="19">
        <f t="shared" si="7"/>
        <v>114934.30000000002</v>
      </c>
      <c r="I81" s="19">
        <f t="shared" si="7"/>
        <v>173.89353394420596</v>
      </c>
      <c r="J81" s="19">
        <f t="shared" si="7"/>
        <v>0</v>
      </c>
      <c r="K81" s="19">
        <f t="shared" si="7"/>
        <v>0</v>
      </c>
      <c r="L81" s="60">
        <f t="shared" si="7"/>
        <v>186628</v>
      </c>
      <c r="S81" s="13"/>
      <c r="T81" s="13"/>
    </row>
    <row r="82" spans="1:12" ht="31.5" customHeight="1">
      <c r="A82" s="203" t="s">
        <v>33</v>
      </c>
      <c r="B82" s="203"/>
      <c r="C82" s="203"/>
      <c r="D82" s="203"/>
      <c r="E82" s="203"/>
      <c r="F82" s="203"/>
      <c r="G82" s="203"/>
      <c r="H82" s="203"/>
      <c r="I82" s="203"/>
      <c r="J82" s="203"/>
      <c r="K82" s="203"/>
      <c r="L82" s="203"/>
    </row>
    <row r="83" spans="1:26" ht="90" customHeight="1">
      <c r="A83" s="8"/>
      <c r="B83" s="192" t="s">
        <v>41</v>
      </c>
      <c r="C83" s="192"/>
      <c r="D83" s="19">
        <v>5841.1</v>
      </c>
      <c r="E83" s="11">
        <v>7590.3</v>
      </c>
      <c r="F83" s="11">
        <v>4196.4</v>
      </c>
      <c r="G83" s="11">
        <v>3967.1</v>
      </c>
      <c r="H83" s="11">
        <f>G83</f>
        <v>3967.1</v>
      </c>
      <c r="I83" s="65"/>
      <c r="J83" s="65"/>
      <c r="K83" s="11">
        <f>G83/F83*100</f>
        <v>94.53579258411973</v>
      </c>
      <c r="L83" s="25">
        <v>106</v>
      </c>
      <c r="Z83" s="13">
        <f>Z78-F79</f>
        <v>-109049.1</v>
      </c>
    </row>
    <row r="84" spans="1:26" ht="65.25" customHeight="1">
      <c r="A84" s="171" t="s">
        <v>159</v>
      </c>
      <c r="B84" s="172"/>
      <c r="C84" s="172"/>
      <c r="D84" s="172"/>
      <c r="E84" s="172"/>
      <c r="F84" s="172"/>
      <c r="G84" s="172"/>
      <c r="H84" s="172"/>
      <c r="I84" s="172"/>
      <c r="J84" s="172"/>
      <c r="K84" s="172"/>
      <c r="L84" s="173"/>
      <c r="Z84" s="13"/>
    </row>
    <row r="85" spans="1:26" ht="90" customHeight="1">
      <c r="A85" s="61" t="s">
        <v>163</v>
      </c>
      <c r="B85" s="177" t="s">
        <v>160</v>
      </c>
      <c r="C85" s="178"/>
      <c r="D85" s="134"/>
      <c r="E85" s="11">
        <v>188.2</v>
      </c>
      <c r="F85" s="11"/>
      <c r="G85" s="11"/>
      <c r="H85" s="11"/>
      <c r="I85" s="65"/>
      <c r="J85" s="65"/>
      <c r="K85" s="11"/>
      <c r="L85" s="25"/>
      <c r="Z85" s="13"/>
    </row>
    <row r="86" spans="1:26" ht="90" customHeight="1">
      <c r="A86" s="61" t="s">
        <v>164</v>
      </c>
      <c r="B86" s="177" t="s">
        <v>161</v>
      </c>
      <c r="C86" s="178"/>
      <c r="D86" s="134"/>
      <c r="E86" s="11">
        <v>131</v>
      </c>
      <c r="F86" s="11"/>
      <c r="G86" s="11"/>
      <c r="H86" s="11"/>
      <c r="I86" s="65"/>
      <c r="J86" s="65"/>
      <c r="K86" s="11"/>
      <c r="L86" s="25"/>
      <c r="Z86" s="13"/>
    </row>
    <row r="87" spans="1:26" ht="57.75" customHeight="1">
      <c r="A87" s="61" t="s">
        <v>165</v>
      </c>
      <c r="B87" s="177" t="s">
        <v>162</v>
      </c>
      <c r="C87" s="178"/>
      <c r="D87" s="134"/>
      <c r="E87" s="11">
        <v>200</v>
      </c>
      <c r="F87" s="11"/>
      <c r="G87" s="11"/>
      <c r="H87" s="11"/>
      <c r="I87" s="65"/>
      <c r="J87" s="65"/>
      <c r="K87" s="11"/>
      <c r="L87" s="25"/>
      <c r="Z87" s="13"/>
    </row>
    <row r="88" spans="1:26" ht="39" customHeight="1">
      <c r="A88" s="61"/>
      <c r="B88" s="163" t="s">
        <v>166</v>
      </c>
      <c r="C88" s="164"/>
      <c r="D88" s="134"/>
      <c r="E88" s="11">
        <f>E85+E86+E87</f>
        <v>519.2</v>
      </c>
      <c r="F88" s="11">
        <f>F85+F86+F87</f>
        <v>0</v>
      </c>
      <c r="G88" s="11">
        <f>G85+G86+G87</f>
        <v>0</v>
      </c>
      <c r="H88" s="11">
        <f>H85+H86+H87</f>
        <v>0</v>
      </c>
      <c r="I88" s="65"/>
      <c r="J88" s="65"/>
      <c r="K88" s="8"/>
      <c r="L88" s="25"/>
      <c r="Z88" s="13"/>
    </row>
    <row r="89" spans="1:12" ht="30.75" customHeight="1">
      <c r="A89" s="8"/>
      <c r="B89" s="179" t="s">
        <v>52</v>
      </c>
      <c r="C89" s="179"/>
      <c r="D89" s="134"/>
      <c r="E89" s="19">
        <f>E81+E83+E88</f>
        <v>142828.9</v>
      </c>
      <c r="F89" s="19">
        <f>F81+F83+F88</f>
        <v>121357.5</v>
      </c>
      <c r="G89" s="19">
        <f>G81+G83+G88</f>
        <v>118957.70000000001</v>
      </c>
      <c r="H89" s="19">
        <f>H81+H83+H88</f>
        <v>118901.40000000002</v>
      </c>
      <c r="I89" s="19">
        <f>I81+I83</f>
        <v>173.89353394420596</v>
      </c>
      <c r="J89" s="19">
        <f>J81+J83</f>
        <v>0</v>
      </c>
      <c r="K89" s="11">
        <f>G89/F89*100</f>
        <v>98.02253672002144</v>
      </c>
      <c r="L89" s="60">
        <f>L81+L83</f>
        <v>186734</v>
      </c>
    </row>
    <row r="90" spans="1:12" ht="30.75" customHeight="1">
      <c r="A90" s="8"/>
      <c r="B90" s="165" t="s">
        <v>168</v>
      </c>
      <c r="C90" s="166"/>
      <c r="D90" s="166"/>
      <c r="E90" s="166"/>
      <c r="F90" s="166"/>
      <c r="G90" s="166"/>
      <c r="H90" s="166"/>
      <c r="I90" s="166"/>
      <c r="J90" s="166"/>
      <c r="K90" s="166"/>
      <c r="L90" s="167"/>
    </row>
    <row r="91" spans="1:12" ht="30.75" customHeight="1">
      <c r="A91" s="8"/>
      <c r="B91" s="165" t="s">
        <v>169</v>
      </c>
      <c r="C91" s="166"/>
      <c r="D91" s="166"/>
      <c r="E91" s="166"/>
      <c r="F91" s="166"/>
      <c r="G91" s="166"/>
      <c r="H91" s="166"/>
      <c r="I91" s="166"/>
      <c r="J91" s="166"/>
      <c r="K91" s="166"/>
      <c r="L91" s="167"/>
    </row>
    <row r="92" spans="1:12" ht="93" customHeight="1">
      <c r="A92" s="8"/>
      <c r="B92" s="192" t="s">
        <v>56</v>
      </c>
      <c r="C92" s="192"/>
      <c r="D92" s="58">
        <v>1491.3</v>
      </c>
      <c r="E92" s="11">
        <v>1705.1</v>
      </c>
      <c r="F92" s="82">
        <v>1177</v>
      </c>
      <c r="G92" s="11">
        <v>858.8</v>
      </c>
      <c r="H92" s="11">
        <f>G92</f>
        <v>858.8</v>
      </c>
      <c r="I92" s="59"/>
      <c r="J92" s="59"/>
      <c r="K92" s="11">
        <f>G92/F92*100</f>
        <v>72.96516567544604</v>
      </c>
      <c r="L92" s="25"/>
    </row>
    <row r="93" spans="1:12" ht="93" customHeight="1">
      <c r="A93" s="8"/>
      <c r="B93" s="177" t="s">
        <v>170</v>
      </c>
      <c r="C93" s="178"/>
      <c r="D93" s="58"/>
      <c r="E93" s="11">
        <v>69</v>
      </c>
      <c r="F93" s="82"/>
      <c r="G93" s="11"/>
      <c r="H93" s="11"/>
      <c r="I93" s="59"/>
      <c r="J93" s="59"/>
      <c r="K93" s="11"/>
      <c r="L93" s="25"/>
    </row>
    <row r="94" spans="1:12" ht="43.5" customHeight="1">
      <c r="A94" s="8"/>
      <c r="B94" s="163" t="s">
        <v>171</v>
      </c>
      <c r="C94" s="164"/>
      <c r="D94" s="58"/>
      <c r="E94" s="11">
        <f>E92+E93</f>
        <v>1774.1</v>
      </c>
      <c r="F94" s="11">
        <f aca="true" t="shared" si="8" ref="F94:L94">F92+F93</f>
        <v>1177</v>
      </c>
      <c r="G94" s="11">
        <f t="shared" si="8"/>
        <v>858.8</v>
      </c>
      <c r="H94" s="11">
        <f t="shared" si="8"/>
        <v>858.8</v>
      </c>
      <c r="I94" s="11">
        <f t="shared" si="8"/>
        <v>0</v>
      </c>
      <c r="J94" s="11">
        <f t="shared" si="8"/>
        <v>0</v>
      </c>
      <c r="K94" s="11"/>
      <c r="L94" s="11">
        <f t="shared" si="8"/>
        <v>0</v>
      </c>
    </row>
    <row r="95" spans="1:20" ht="38.25" customHeight="1">
      <c r="A95" s="8"/>
      <c r="B95" s="179" t="s">
        <v>32</v>
      </c>
      <c r="C95" s="179"/>
      <c r="D95" s="11" t="e">
        <f>D79+D83+D92</f>
        <v>#REF!</v>
      </c>
      <c r="E95" s="11">
        <f>E89+E94</f>
        <v>144603</v>
      </c>
      <c r="F95" s="11">
        <f aca="true" t="shared" si="9" ref="F95:L95">F89+F94</f>
        <v>122534.5</v>
      </c>
      <c r="G95" s="11">
        <f t="shared" si="9"/>
        <v>119816.50000000001</v>
      </c>
      <c r="H95" s="11">
        <f>H89+H94</f>
        <v>119760.20000000003</v>
      </c>
      <c r="I95" s="11">
        <f t="shared" si="9"/>
        <v>173.89353394420596</v>
      </c>
      <c r="J95" s="11">
        <f t="shared" si="9"/>
        <v>0</v>
      </c>
      <c r="K95" s="11">
        <f>G95/F95*100</f>
        <v>97.78184919349245</v>
      </c>
      <c r="L95" s="11">
        <f t="shared" si="9"/>
        <v>186734</v>
      </c>
      <c r="S95" s="12"/>
      <c r="T95" s="13"/>
    </row>
    <row r="96" spans="1:12" ht="43.5" customHeight="1">
      <c r="A96" s="26"/>
      <c r="B96" s="27"/>
      <c r="C96" s="28"/>
      <c r="D96" s="29"/>
      <c r="E96" s="29"/>
      <c r="F96" s="29"/>
      <c r="G96" s="29"/>
      <c r="H96" s="29"/>
      <c r="I96" s="29"/>
      <c r="J96" s="29"/>
      <c r="K96" s="29"/>
      <c r="L96" s="27"/>
    </row>
    <row r="97" spans="1:19" ht="35.25" customHeight="1">
      <c r="A97" s="84"/>
      <c r="B97" s="85"/>
      <c r="C97" s="85"/>
      <c r="D97" s="86"/>
      <c r="E97" s="86"/>
      <c r="F97" s="86"/>
      <c r="G97" s="86"/>
      <c r="H97" s="86"/>
      <c r="I97" s="86"/>
      <c r="J97" s="86"/>
      <c r="K97" s="86"/>
      <c r="L97" s="87"/>
      <c r="S97" s="13"/>
    </row>
    <row r="98" spans="1:19" ht="63.75" customHeight="1">
      <c r="A98" s="200" t="s">
        <v>167</v>
      </c>
      <c r="B98" s="200"/>
      <c r="C98" s="200"/>
      <c r="D98" s="200"/>
      <c r="E98" s="200"/>
      <c r="F98" s="200"/>
      <c r="G98" s="200"/>
      <c r="H98" s="200"/>
      <c r="I98" s="200"/>
      <c r="J98" s="200"/>
      <c r="K98" s="200"/>
      <c r="L98" s="200"/>
      <c r="S98" s="13"/>
    </row>
    <row r="99" spans="1:19" ht="107.25" customHeight="1">
      <c r="A99" s="200" t="s">
        <v>172</v>
      </c>
      <c r="B99" s="200"/>
      <c r="C99" s="200"/>
      <c r="D99" s="200"/>
      <c r="E99" s="200"/>
      <c r="F99" s="200"/>
      <c r="G99" s="200"/>
      <c r="H99" s="200"/>
      <c r="I99" s="200"/>
      <c r="J99" s="200"/>
      <c r="K99" s="200"/>
      <c r="L99" s="200"/>
      <c r="S99" s="13"/>
    </row>
    <row r="100" spans="1:19" ht="44.25" customHeight="1">
      <c r="A100" s="84"/>
      <c r="B100" s="201"/>
      <c r="C100" s="201"/>
      <c r="D100" s="88"/>
      <c r="E100" s="88"/>
      <c r="F100" s="88"/>
      <c r="G100" s="88"/>
      <c r="H100" s="201"/>
      <c r="I100" s="201"/>
      <c r="J100" s="201"/>
      <c r="K100" s="201"/>
      <c r="L100" s="83"/>
      <c r="S100" s="13"/>
    </row>
    <row r="101" spans="1:19" ht="90" customHeight="1">
      <c r="A101" s="199" t="s">
        <v>74</v>
      </c>
      <c r="B101" s="199"/>
      <c r="C101" s="199"/>
      <c r="D101" s="88"/>
      <c r="E101" s="88"/>
      <c r="F101" s="88"/>
      <c r="G101" s="88"/>
      <c r="H101" s="201" t="s">
        <v>75</v>
      </c>
      <c r="I101" s="201"/>
      <c r="J101" s="201"/>
      <c r="K101" s="201"/>
      <c r="L101" s="83"/>
      <c r="S101" s="13"/>
    </row>
    <row r="102" spans="1:12" ht="48" customHeight="1">
      <c r="A102" s="26"/>
      <c r="B102" s="27"/>
      <c r="C102" s="28"/>
      <c r="D102" s="29"/>
      <c r="E102" s="27"/>
      <c r="F102" s="27"/>
      <c r="G102" s="27"/>
      <c r="H102" s="30"/>
      <c r="I102" s="27"/>
      <c r="J102" s="27"/>
      <c r="K102" s="27"/>
      <c r="L102" s="27"/>
    </row>
    <row r="103" spans="1:12" ht="18.75" customHeight="1">
      <c r="A103" s="26"/>
      <c r="B103" s="27"/>
      <c r="C103" s="28"/>
      <c r="D103" s="29"/>
      <c r="E103" s="27"/>
      <c r="F103" s="30"/>
      <c r="G103" s="30"/>
      <c r="H103" s="30"/>
      <c r="I103" s="27"/>
      <c r="J103" s="27"/>
      <c r="K103" s="27"/>
      <c r="L103" s="27"/>
    </row>
    <row r="104" spans="1:12" ht="30" customHeight="1">
      <c r="A104" s="196" t="s">
        <v>72</v>
      </c>
      <c r="B104" s="196"/>
      <c r="C104" s="196"/>
      <c r="D104" s="31"/>
      <c r="E104" s="27"/>
      <c r="F104" s="27"/>
      <c r="G104" s="27"/>
      <c r="H104" s="27"/>
      <c r="I104" s="27"/>
      <c r="J104" s="27"/>
      <c r="K104" s="27"/>
      <c r="L104" s="27"/>
    </row>
    <row r="105" spans="1:12" ht="18.75" customHeight="1">
      <c r="A105" s="26"/>
      <c r="B105" s="213"/>
      <c r="C105" s="213"/>
      <c r="D105" s="32"/>
      <c r="E105" s="27"/>
      <c r="F105" s="30"/>
      <c r="G105" s="30"/>
      <c r="H105" s="27"/>
      <c r="I105" s="27"/>
      <c r="J105" s="27"/>
      <c r="K105" s="27"/>
      <c r="L105" s="27"/>
    </row>
    <row r="106" spans="1:12" ht="18.75" customHeight="1">
      <c r="A106" s="26"/>
      <c r="B106" s="213"/>
      <c r="C106" s="213"/>
      <c r="D106" s="32"/>
      <c r="E106" s="27"/>
      <c r="F106" s="27"/>
      <c r="G106" s="27"/>
      <c r="H106" s="27"/>
      <c r="I106" s="27"/>
      <c r="J106" s="27"/>
      <c r="K106" s="27"/>
      <c r="L106" s="27"/>
    </row>
    <row r="107" spans="1:12" ht="18.75" customHeight="1">
      <c r="A107" s="161"/>
      <c r="B107" s="161"/>
      <c r="C107" s="161"/>
      <c r="D107" s="33"/>
      <c r="E107" s="27"/>
      <c r="F107" s="27"/>
      <c r="G107" s="27"/>
      <c r="H107" s="27"/>
      <c r="I107" s="34"/>
      <c r="J107" s="34"/>
      <c r="K107" s="34"/>
      <c r="L107" s="35"/>
    </row>
    <row r="108" spans="1:12" ht="18.75" customHeight="1">
      <c r="A108" s="161"/>
      <c r="B108" s="161"/>
      <c r="C108" s="161"/>
      <c r="D108" s="33"/>
      <c r="E108" s="27"/>
      <c r="F108" s="27"/>
      <c r="G108" s="27"/>
      <c r="H108" s="27"/>
      <c r="I108" s="34"/>
      <c r="J108" s="34"/>
      <c r="K108" s="34"/>
      <c r="L108" s="35"/>
    </row>
    <row r="109" spans="1:12" ht="18.75" customHeight="1">
      <c r="A109" s="161"/>
      <c r="B109" s="161"/>
      <c r="C109" s="161"/>
      <c r="D109" s="33"/>
      <c r="E109" s="27"/>
      <c r="F109" s="27"/>
      <c r="G109" s="27"/>
      <c r="H109" s="27"/>
      <c r="I109" s="212"/>
      <c r="J109" s="212"/>
      <c r="K109" s="212"/>
      <c r="L109" s="212"/>
    </row>
    <row r="110" spans="1:12" ht="18.75" customHeight="1">
      <c r="A110" s="210"/>
      <c r="B110" s="210"/>
      <c r="C110" s="210"/>
      <c r="D110" s="36"/>
      <c r="E110" s="37"/>
      <c r="F110" s="37"/>
      <c r="G110" s="37"/>
      <c r="H110" s="37"/>
      <c r="I110" s="38"/>
      <c r="J110" s="38"/>
      <c r="K110" s="38"/>
      <c r="L110" s="39"/>
    </row>
    <row r="111" spans="1:12" ht="18.75" customHeight="1">
      <c r="A111" s="40"/>
      <c r="B111" s="41"/>
      <c r="C111" s="42"/>
      <c r="D111" s="43"/>
      <c r="E111" s="41"/>
      <c r="F111" s="41"/>
      <c r="G111" s="41"/>
      <c r="H111" s="41"/>
      <c r="I111" s="38"/>
      <c r="J111" s="38"/>
      <c r="K111" s="38"/>
      <c r="L111" s="39"/>
    </row>
    <row r="112" spans="1:12" ht="25.5">
      <c r="A112" s="44"/>
      <c r="B112" s="45"/>
      <c r="C112" s="46"/>
      <c r="D112" s="47"/>
      <c r="E112" s="45"/>
      <c r="F112" s="45"/>
      <c r="G112" s="45"/>
      <c r="H112" s="45"/>
      <c r="I112" s="45"/>
      <c r="J112" s="45"/>
      <c r="K112" s="45"/>
      <c r="L112" s="39"/>
    </row>
    <row r="113" spans="1:12" ht="26.25">
      <c r="A113" s="209"/>
      <c r="B113" s="209"/>
      <c r="C113" s="209"/>
      <c r="D113" s="48"/>
      <c r="E113" s="45"/>
      <c r="F113" s="45"/>
      <c r="G113" s="45"/>
      <c r="H113" s="45"/>
      <c r="I113" s="45"/>
      <c r="J113" s="45"/>
      <c r="K113" s="45"/>
      <c r="L113" s="39"/>
    </row>
    <row r="114" spans="1:12" ht="25.5">
      <c r="A114" s="44"/>
      <c r="B114" s="45"/>
      <c r="C114" s="46"/>
      <c r="D114" s="47"/>
      <c r="E114" s="45"/>
      <c r="F114" s="45"/>
      <c r="G114" s="45"/>
      <c r="H114" s="45"/>
      <c r="I114" s="45"/>
      <c r="J114" s="45"/>
      <c r="K114" s="45"/>
      <c r="L114" s="39"/>
    </row>
    <row r="115" spans="1:12" ht="25.5">
      <c r="A115" s="49"/>
      <c r="B115" s="50"/>
      <c r="C115" s="51"/>
      <c r="D115" s="52"/>
      <c r="E115" s="50"/>
      <c r="F115" s="50"/>
      <c r="G115" s="50"/>
      <c r="H115" s="50"/>
      <c r="I115" s="50"/>
      <c r="J115" s="50"/>
      <c r="K115" s="50"/>
      <c r="L115" s="35"/>
    </row>
    <row r="116" spans="1:12" ht="25.5">
      <c r="A116" s="49"/>
      <c r="B116" s="50"/>
      <c r="C116" s="51"/>
      <c r="D116" s="52"/>
      <c r="E116" s="50"/>
      <c r="F116" s="50"/>
      <c r="G116" s="50"/>
      <c r="H116" s="50"/>
      <c r="I116" s="50"/>
      <c r="J116" s="50"/>
      <c r="K116" s="50"/>
      <c r="L116" s="35"/>
    </row>
    <row r="117" spans="1:14" ht="165" customHeight="1">
      <c r="A117" s="49"/>
      <c r="B117" s="50"/>
      <c r="C117" s="211"/>
      <c r="D117" s="211"/>
      <c r="E117" s="211"/>
      <c r="F117" s="211"/>
      <c r="G117" s="211"/>
      <c r="H117" s="211"/>
      <c r="I117" s="211"/>
      <c r="J117" s="211"/>
      <c r="K117" s="211"/>
      <c r="L117" s="211"/>
      <c r="M117" s="211"/>
      <c r="N117" s="211"/>
    </row>
    <row r="118" spans="1:12" ht="25.5">
      <c r="A118" s="49"/>
      <c r="B118" s="50"/>
      <c r="C118" s="51"/>
      <c r="D118" s="52"/>
      <c r="E118" s="50"/>
      <c r="F118" s="50"/>
      <c r="G118" s="50"/>
      <c r="H118" s="50"/>
      <c r="I118" s="50"/>
      <c r="J118" s="50"/>
      <c r="K118" s="50"/>
      <c r="L118" s="35"/>
    </row>
    <row r="119" spans="1:12" ht="25.5">
      <c r="A119" s="49"/>
      <c r="B119" s="50"/>
      <c r="C119" s="51"/>
      <c r="D119" s="52"/>
      <c r="E119" s="50"/>
      <c r="F119" s="50"/>
      <c r="G119" s="50"/>
      <c r="H119" s="50"/>
      <c r="I119" s="50"/>
      <c r="J119" s="50"/>
      <c r="K119" s="50"/>
      <c r="L119" s="35"/>
    </row>
    <row r="120" spans="1:11" ht="25.5">
      <c r="A120" s="208"/>
      <c r="B120" s="208"/>
      <c r="C120" s="208"/>
      <c r="D120" s="53"/>
      <c r="E120" s="50"/>
      <c r="F120" s="50"/>
      <c r="G120" s="50"/>
      <c r="H120" s="50"/>
      <c r="I120" s="50"/>
      <c r="J120" s="50"/>
      <c r="K120" s="50"/>
    </row>
    <row r="121" spans="1:11" ht="25.5">
      <c r="A121" s="207"/>
      <c r="B121" s="207"/>
      <c r="C121" s="207"/>
      <c r="D121" s="52"/>
      <c r="E121" s="50"/>
      <c r="F121" s="50"/>
      <c r="G121" s="50"/>
      <c r="H121" s="50"/>
      <c r="I121" s="50"/>
      <c r="J121" s="50"/>
      <c r="K121" s="50"/>
    </row>
    <row r="122" spans="1:11" ht="25.5">
      <c r="A122" s="49"/>
      <c r="B122" s="54"/>
      <c r="C122" s="51"/>
      <c r="D122" s="52"/>
      <c r="E122" s="54"/>
      <c r="F122" s="54"/>
      <c r="G122" s="54"/>
      <c r="H122" s="54"/>
      <c r="I122" s="54"/>
      <c r="J122" s="54"/>
      <c r="K122" s="54"/>
    </row>
    <row r="123" ht="26.25">
      <c r="A123" s="55"/>
    </row>
  </sheetData>
  <sheetProtection/>
  <mergeCells count="147">
    <mergeCell ref="I63:K63"/>
    <mergeCell ref="B54:C54"/>
    <mergeCell ref="B57:C57"/>
    <mergeCell ref="I44:K44"/>
    <mergeCell ref="A55:L55"/>
    <mergeCell ref="B53:C53"/>
    <mergeCell ref="I48:K48"/>
    <mergeCell ref="B64:C64"/>
    <mergeCell ref="B63:C63"/>
    <mergeCell ref="B62:C62"/>
    <mergeCell ref="B41:C41"/>
    <mergeCell ref="B42:C42"/>
    <mergeCell ref="B43:C43"/>
    <mergeCell ref="E36:E37"/>
    <mergeCell ref="L36:L37"/>
    <mergeCell ref="B44:C44"/>
    <mergeCell ref="I61:K61"/>
    <mergeCell ref="I49:K49"/>
    <mergeCell ref="I50:K50"/>
    <mergeCell ref="I51:K51"/>
    <mergeCell ref="B58:C58"/>
    <mergeCell ref="A56:L56"/>
    <mergeCell ref="A45:L46"/>
    <mergeCell ref="B13:C13"/>
    <mergeCell ref="B14:C14"/>
    <mergeCell ref="B15:C15"/>
    <mergeCell ref="B16:C16"/>
    <mergeCell ref="B18:C18"/>
    <mergeCell ref="B17:C17"/>
    <mergeCell ref="B29:C29"/>
    <mergeCell ref="B19:C19"/>
    <mergeCell ref="B25:C25"/>
    <mergeCell ref="B28:C28"/>
    <mergeCell ref="B24:C24"/>
    <mergeCell ref="B26:C26"/>
    <mergeCell ref="B27:C27"/>
    <mergeCell ref="B22:C22"/>
    <mergeCell ref="B12:C12"/>
    <mergeCell ref="I8:K9"/>
    <mergeCell ref="A11:L11"/>
    <mergeCell ref="B10:C10"/>
    <mergeCell ref="I10:K10"/>
    <mergeCell ref="A5:L5"/>
    <mergeCell ref="A6:K6"/>
    <mergeCell ref="A8:A9"/>
    <mergeCell ref="B8:C9"/>
    <mergeCell ref="D8:D9"/>
    <mergeCell ref="F8:F9"/>
    <mergeCell ref="L8:L9"/>
    <mergeCell ref="G8:G9"/>
    <mergeCell ref="E8:E9"/>
    <mergeCell ref="H8:H9"/>
    <mergeCell ref="B23:C23"/>
    <mergeCell ref="B105:C106"/>
    <mergeCell ref="H36:H37"/>
    <mergeCell ref="G36:G37"/>
    <mergeCell ref="B30:C30"/>
    <mergeCell ref="B32:C32"/>
    <mergeCell ref="B31:C31"/>
    <mergeCell ref="B51:C51"/>
    <mergeCell ref="B37:C37"/>
    <mergeCell ref="H100:K100"/>
    <mergeCell ref="A121:C121"/>
    <mergeCell ref="A108:C108"/>
    <mergeCell ref="A109:C109"/>
    <mergeCell ref="A120:C120"/>
    <mergeCell ref="A113:C113"/>
    <mergeCell ref="A110:C110"/>
    <mergeCell ref="C117:N117"/>
    <mergeCell ref="I109:L109"/>
    <mergeCell ref="F1:L1"/>
    <mergeCell ref="A107:C107"/>
    <mergeCell ref="B78:C78"/>
    <mergeCell ref="A82:L82"/>
    <mergeCell ref="B92:C92"/>
    <mergeCell ref="B83:C83"/>
    <mergeCell ref="B90:L90"/>
    <mergeCell ref="B20:C20"/>
    <mergeCell ref="B21:C21"/>
    <mergeCell ref="L75:L76"/>
    <mergeCell ref="I79:K79"/>
    <mergeCell ref="A75:A76"/>
    <mergeCell ref="H101:K101"/>
    <mergeCell ref="F36:F37"/>
    <mergeCell ref="K36:K37"/>
    <mergeCell ref="B36:C36"/>
    <mergeCell ref="B47:C47"/>
    <mergeCell ref="B38:C38"/>
    <mergeCell ref="A36:A37"/>
    <mergeCell ref="I69:K69"/>
    <mergeCell ref="A99:L99"/>
    <mergeCell ref="I80:K80"/>
    <mergeCell ref="B85:C85"/>
    <mergeCell ref="B87:C87"/>
    <mergeCell ref="B86:C86"/>
    <mergeCell ref="A84:L84"/>
    <mergeCell ref="B88:C88"/>
    <mergeCell ref="B91:L91"/>
    <mergeCell ref="B93:C93"/>
    <mergeCell ref="B94:C94"/>
    <mergeCell ref="L70:L71"/>
    <mergeCell ref="A68:L68"/>
    <mergeCell ref="K70:K71"/>
    <mergeCell ref="A69:A71"/>
    <mergeCell ref="F70:F71"/>
    <mergeCell ref="G70:G71"/>
    <mergeCell ref="E70:E71"/>
    <mergeCell ref="D70:D71"/>
    <mergeCell ref="B69:C71"/>
    <mergeCell ref="A104:C104"/>
    <mergeCell ref="B74:C74"/>
    <mergeCell ref="D75:D76"/>
    <mergeCell ref="B67:C67"/>
    <mergeCell ref="B79:C79"/>
    <mergeCell ref="A101:C101"/>
    <mergeCell ref="A98:L98"/>
    <mergeCell ref="B77:C77"/>
    <mergeCell ref="B100:C100"/>
    <mergeCell ref="B95:C95"/>
    <mergeCell ref="F75:F76"/>
    <mergeCell ref="H70:H71"/>
    <mergeCell ref="I75:K76"/>
    <mergeCell ref="B75:C76"/>
    <mergeCell ref="H75:H76"/>
    <mergeCell ref="G75:G76"/>
    <mergeCell ref="E75:E76"/>
    <mergeCell ref="B72:C72"/>
    <mergeCell ref="B73:C73"/>
    <mergeCell ref="I62:K62"/>
    <mergeCell ref="I47:K47"/>
    <mergeCell ref="B48:C48"/>
    <mergeCell ref="B49:C49"/>
    <mergeCell ref="B50:C50"/>
    <mergeCell ref="B52:C52"/>
    <mergeCell ref="B59:C59"/>
    <mergeCell ref="B61:C61"/>
    <mergeCell ref="B60:C60"/>
    <mergeCell ref="B89:C89"/>
    <mergeCell ref="B33:C33"/>
    <mergeCell ref="B34:C34"/>
    <mergeCell ref="B35:C35"/>
    <mergeCell ref="B40:C40"/>
    <mergeCell ref="B39:C39"/>
    <mergeCell ref="B80:C80"/>
    <mergeCell ref="B81:C81"/>
    <mergeCell ref="B65:C65"/>
    <mergeCell ref="B66:C66"/>
  </mergeCells>
  <printOptions horizontalCentered="1"/>
  <pageMargins left="0.5905511811023623" right="0.1968503937007874" top="0.2362204724409449" bottom="0.1968503937007874" header="0" footer="0"/>
  <pageSetup fitToHeight="6" fitToWidth="1" horizontalDpi="600" verticalDpi="600" orientation="portrait" paperSize="9" scale="39" r:id="rId3"/>
  <rowBreaks count="5" manualBreakCount="5">
    <brk id="25" max="12" man="1"/>
    <brk id="38" max="12" man="1"/>
    <brk id="57" max="12" man="1"/>
    <brk id="67" max="12" man="1"/>
    <brk id="104" max="11" man="1"/>
  </rowBreaks>
  <legacyDrawing r:id="rId2"/>
</worksheet>
</file>

<file path=xl/worksheets/sheet2.xml><?xml version="1.0" encoding="utf-8"?>
<worksheet xmlns="http://schemas.openxmlformats.org/spreadsheetml/2006/main" xmlns:r="http://schemas.openxmlformats.org/officeDocument/2006/relationships">
  <dimension ref="A1:AA110"/>
  <sheetViews>
    <sheetView view="pageBreakPreview" zoomScale="30" zoomScaleNormal="75" zoomScaleSheetLayoutView="30" workbookViewId="0" topLeftCell="A1">
      <pane xSplit="4" ySplit="12" topLeftCell="E58" activePane="bottomRight" state="frozen"/>
      <selection pane="topLeft" activeCell="A1" sqref="A1"/>
      <selection pane="topRight" activeCell="E1" sqref="E1"/>
      <selection pane="bottomLeft" activeCell="A13" sqref="A13"/>
      <selection pane="bottomRight" activeCell="AG58" sqref="AG58"/>
    </sheetView>
  </sheetViews>
  <sheetFormatPr defaultColWidth="9.00390625" defaultRowHeight="12.75"/>
  <cols>
    <col min="1" max="1" width="12.375" style="1" customWidth="1"/>
    <col min="2" max="2" width="17.00390625" style="2" customWidth="1"/>
    <col min="3" max="3" width="62.00390625" style="3" customWidth="1"/>
    <col min="4" max="4" width="8.25390625" style="4" hidden="1" customWidth="1"/>
    <col min="5" max="7" width="23.25390625" style="2" customWidth="1"/>
    <col min="8" max="8" width="25.75390625" style="2" customWidth="1"/>
    <col min="9" max="9" width="5.25390625" style="2" hidden="1" customWidth="1"/>
    <col min="10" max="10" width="0.37109375" style="2" customWidth="1"/>
    <col min="11" max="11" width="22.625" style="2" customWidth="1"/>
    <col min="12" max="12" width="30.625" style="5" customWidth="1"/>
    <col min="13" max="13" width="1.00390625" style="5" hidden="1" customWidth="1"/>
    <col min="14" max="17" width="9.125" style="5" hidden="1" customWidth="1"/>
    <col min="18" max="18" width="9.125" style="5" customWidth="1"/>
    <col min="19" max="19" width="14.875" style="5" bestFit="1" customWidth="1"/>
    <col min="20" max="21" width="12.25390625" style="5" bestFit="1" customWidth="1"/>
    <col min="22" max="22" width="18.875" style="5" customWidth="1"/>
    <col min="23" max="23" width="23.625" style="5" bestFit="1" customWidth="1"/>
    <col min="24" max="24" width="14.875" style="5" customWidth="1"/>
    <col min="25" max="25" width="9.125" style="5" customWidth="1"/>
    <col min="26" max="26" width="14.125" style="5" bestFit="1" customWidth="1"/>
    <col min="27" max="27" width="20.125" style="5" bestFit="1" customWidth="1"/>
    <col min="28" max="32" width="9.125" style="5" customWidth="1"/>
    <col min="33" max="33" width="8.125" style="5" customWidth="1"/>
    <col min="34" max="16384" width="9.125" style="5" customWidth="1"/>
  </cols>
  <sheetData>
    <row r="1" spans="6:12" ht="87" customHeight="1">
      <c r="F1" s="237" t="s">
        <v>138</v>
      </c>
      <c r="G1" s="237"/>
      <c r="H1" s="237"/>
      <c r="I1" s="237"/>
      <c r="J1" s="237"/>
      <c r="K1" s="237"/>
      <c r="L1" s="237"/>
    </row>
    <row r="2" ht="26.25"/>
    <row r="3" ht="26.25"/>
    <row r="4" ht="26.25"/>
    <row r="5" ht="26.25"/>
    <row r="6" ht="26.25"/>
    <row r="7" ht="26.25"/>
    <row r="8" spans="1:12" ht="130.5" customHeight="1">
      <c r="A8" s="238" t="str">
        <f>Рожко!A5</f>
        <v>На виконання рішення  міської ради від 24.12.2015 № 38  “Про затвердження Програми соціального захисту окремих категорій мешканців м. Кривого Рогу на 2016 рік”  станом на 01.08.2016 було здійснено фінансування на суму 119 760,30 тис. грн., у тому числі по загальному фонду - 118 901,5 тис. грн., по спеціальному фонду -  858,80 тис. грн., а саме по пунктам:</v>
      </c>
      <c r="B8" s="239"/>
      <c r="C8" s="239"/>
      <c r="D8" s="239"/>
      <c r="E8" s="239"/>
      <c r="F8" s="239"/>
      <c r="G8" s="239"/>
      <c r="H8" s="239"/>
      <c r="I8" s="239"/>
      <c r="J8" s="239"/>
      <c r="K8" s="239"/>
      <c r="L8" s="239"/>
    </row>
    <row r="9" spans="1:11" ht="18" customHeight="1">
      <c r="A9" s="223"/>
      <c r="B9" s="223"/>
      <c r="C9" s="223"/>
      <c r="D9" s="223"/>
      <c r="E9" s="223"/>
      <c r="F9" s="223"/>
      <c r="G9" s="223"/>
      <c r="H9" s="223"/>
      <c r="I9" s="223"/>
      <c r="J9" s="223"/>
      <c r="K9" s="223"/>
    </row>
    <row r="10" ht="18" customHeight="1">
      <c r="K10" s="2" t="s">
        <v>0</v>
      </c>
    </row>
    <row r="11" spans="1:12" ht="32.25" customHeight="1">
      <c r="A11" s="224" t="s">
        <v>1</v>
      </c>
      <c r="B11" s="224" t="s">
        <v>2</v>
      </c>
      <c r="C11" s="224"/>
      <c r="D11" s="224" t="s">
        <v>57</v>
      </c>
      <c r="E11" s="224" t="s">
        <v>108</v>
      </c>
      <c r="F11" s="224" t="s">
        <v>37</v>
      </c>
      <c r="G11" s="225" t="s">
        <v>48</v>
      </c>
      <c r="H11" s="224" t="s">
        <v>58</v>
      </c>
      <c r="I11" s="224" t="s">
        <v>59</v>
      </c>
      <c r="J11" s="224"/>
      <c r="K11" s="224"/>
      <c r="L11" s="224" t="s">
        <v>3</v>
      </c>
    </row>
    <row r="12" spans="1:12" ht="87" customHeight="1">
      <c r="A12" s="224"/>
      <c r="B12" s="224"/>
      <c r="C12" s="224"/>
      <c r="D12" s="224"/>
      <c r="E12" s="224"/>
      <c r="F12" s="224"/>
      <c r="G12" s="226"/>
      <c r="H12" s="224"/>
      <c r="I12" s="224"/>
      <c r="J12" s="224"/>
      <c r="K12" s="224"/>
      <c r="L12" s="224"/>
    </row>
    <row r="13" spans="1:12" ht="33" customHeight="1">
      <c r="A13" s="6">
        <v>1</v>
      </c>
      <c r="B13" s="228">
        <v>2</v>
      </c>
      <c r="C13" s="228"/>
      <c r="D13" s="6">
        <v>3</v>
      </c>
      <c r="E13" s="6">
        <v>4</v>
      </c>
      <c r="F13" s="6">
        <v>5</v>
      </c>
      <c r="G13" s="6"/>
      <c r="H13" s="6">
        <v>6</v>
      </c>
      <c r="I13" s="228">
        <v>7</v>
      </c>
      <c r="J13" s="228"/>
      <c r="K13" s="228"/>
      <c r="L13" s="7">
        <v>8</v>
      </c>
    </row>
    <row r="14" spans="1:12" ht="35.25" customHeight="1">
      <c r="A14" s="227" t="s">
        <v>4</v>
      </c>
      <c r="B14" s="227"/>
      <c r="C14" s="227"/>
      <c r="D14" s="227"/>
      <c r="E14" s="227"/>
      <c r="F14" s="227"/>
      <c r="G14" s="227"/>
      <c r="H14" s="227"/>
      <c r="I14" s="227"/>
      <c r="J14" s="227"/>
      <c r="K14" s="227"/>
      <c r="L14" s="227"/>
    </row>
    <row r="15" spans="1:19" ht="108.75" customHeight="1">
      <c r="A15" s="8" t="s">
        <v>5</v>
      </c>
      <c r="B15" s="192" t="str">
        <f>Рожко!B12</f>
        <v>Надання матеріальної допомоги ме-шканцям міста на поховання, лікування громадянам, які опинилися в скрутному становищі </v>
      </c>
      <c r="C15" s="192"/>
      <c r="D15" s="9">
        <v>3215.4</v>
      </c>
      <c r="E15" s="9">
        <f>Рожко!E12</f>
        <v>7697.4</v>
      </c>
      <c r="F15" s="9">
        <f>Рожко!F12</f>
        <v>4313.4</v>
      </c>
      <c r="G15" s="9">
        <f>Рожко!G12</f>
        <v>4228.8</v>
      </c>
      <c r="H15" s="9">
        <f>Рожко!H12</f>
        <v>4228.8</v>
      </c>
      <c r="I15" s="11" t="e">
        <f>H15/#REF!*100</f>
        <v>#REF!</v>
      </c>
      <c r="J15" s="11"/>
      <c r="K15" s="8">
        <f aca="true" t="shared" si="0" ref="K15:K36">G15/F15*100</f>
        <v>98.03867019056894</v>
      </c>
      <c r="L15" s="56">
        <f>Рожко!L12</f>
        <v>3136</v>
      </c>
      <c r="R15" s="5" t="s">
        <v>43</v>
      </c>
      <c r="S15" s="12"/>
    </row>
    <row r="16" spans="1:20" ht="85.5" customHeight="1">
      <c r="A16" s="8" t="s">
        <v>6</v>
      </c>
      <c r="B16" s="192" t="str">
        <f>Рожко!B13</f>
        <v>Надання матеріальної допомоги до 72-ї річниці визволення міста Кривого Рогу ветеранам війни</v>
      </c>
      <c r="C16" s="192"/>
      <c r="D16" s="9">
        <v>16</v>
      </c>
      <c r="E16" s="9">
        <f>Рожко!E13</f>
        <v>10</v>
      </c>
      <c r="F16" s="9">
        <f>Рожко!F13</f>
        <v>10</v>
      </c>
      <c r="G16" s="9">
        <f>Рожко!G13</f>
        <v>10</v>
      </c>
      <c r="H16" s="9">
        <f>Рожко!H13</f>
        <v>10</v>
      </c>
      <c r="I16" s="11" t="e">
        <f>H16/#REF!*100</f>
        <v>#REF!</v>
      </c>
      <c r="J16" s="11"/>
      <c r="K16" s="8">
        <f t="shared" si="0"/>
        <v>100</v>
      </c>
      <c r="L16" s="56">
        <f>Рожко!L13</f>
        <v>10</v>
      </c>
      <c r="S16" s="13">
        <f>H16+H18+H19+H20+H21+H26+H27</f>
        <v>420.20000000000005</v>
      </c>
      <c r="T16" s="13">
        <f>H16+H18+H19+H20+H21+H26+H27</f>
        <v>420.20000000000005</v>
      </c>
    </row>
    <row r="17" spans="1:12" ht="159" customHeight="1">
      <c r="A17" s="8" t="s">
        <v>7</v>
      </c>
      <c r="B17" s="192" t="str">
        <f>Рожко!B14</f>
        <v> Надання матеріальної допомоги до 71-ї річниці Перемоги над нацизмом у Європі та завершення Другої світової війни колишнім працівникам виконкому міської ради – ветеранам війни</v>
      </c>
      <c r="C17" s="192"/>
      <c r="D17" s="9">
        <v>4.8</v>
      </c>
      <c r="E17" s="9">
        <f>Рожко!E14</f>
        <v>7</v>
      </c>
      <c r="F17" s="9">
        <f>Рожко!F14</f>
        <v>6.5</v>
      </c>
      <c r="G17" s="9">
        <f>Рожко!G14</f>
        <v>6.5</v>
      </c>
      <c r="H17" s="9">
        <f>Рожко!H14</f>
        <v>6.5</v>
      </c>
      <c r="I17" s="8">
        <v>0</v>
      </c>
      <c r="J17" s="8">
        <v>0</v>
      </c>
      <c r="K17" s="8">
        <f t="shared" si="0"/>
        <v>100</v>
      </c>
      <c r="L17" s="56">
        <f>Рожко!L14</f>
        <v>13</v>
      </c>
    </row>
    <row r="18" spans="1:12" ht="85.5" customHeight="1">
      <c r="A18" s="8" t="s">
        <v>8</v>
      </c>
      <c r="B18" s="192" t="str">
        <f>Рожко!B15</f>
        <v>Надання матеріальної допомоги до 73-ї річниці Сталінградської битви її учасникам </v>
      </c>
      <c r="C18" s="192"/>
      <c r="D18" s="9">
        <v>55.2</v>
      </c>
      <c r="E18" s="9">
        <f>Рожко!E15</f>
        <v>6.5</v>
      </c>
      <c r="F18" s="9">
        <f>Рожко!F15</f>
        <v>6.5</v>
      </c>
      <c r="G18" s="9">
        <f>Рожко!G15</f>
        <v>6.5</v>
      </c>
      <c r="H18" s="9">
        <f>Рожко!H15</f>
        <v>6.5</v>
      </c>
      <c r="I18" s="8">
        <v>0</v>
      </c>
      <c r="J18" s="8">
        <v>0</v>
      </c>
      <c r="K18" s="8">
        <f t="shared" si="0"/>
        <v>100</v>
      </c>
      <c r="L18" s="56">
        <f>Рожко!L15</f>
        <v>13</v>
      </c>
    </row>
    <row r="19" spans="1:12" ht="86.25" customHeight="1">
      <c r="A19" s="8" t="s">
        <v>9</v>
      </c>
      <c r="B19" s="192" t="str">
        <f>Рожко!B16</f>
        <v>Надання матеріальної допомоги до Дня партизанської слави ветеранам війни </v>
      </c>
      <c r="C19" s="192"/>
      <c r="D19" s="9">
        <v>64.8</v>
      </c>
      <c r="E19" s="9">
        <f>Рожко!E16</f>
        <v>8</v>
      </c>
      <c r="F19" s="9">
        <f>Рожко!F16</f>
        <v>0</v>
      </c>
      <c r="G19" s="9">
        <f>Рожко!G16</f>
        <v>0</v>
      </c>
      <c r="H19" s="9">
        <f>Рожко!H16</f>
        <v>0</v>
      </c>
      <c r="I19" s="8">
        <v>0</v>
      </c>
      <c r="J19" s="8">
        <v>0</v>
      </c>
      <c r="K19" s="8">
        <v>0</v>
      </c>
      <c r="L19" s="56">
        <f>Рожко!L16</f>
        <v>0</v>
      </c>
    </row>
    <row r="20" spans="1:12" ht="66" customHeight="1">
      <c r="A20" s="8" t="s">
        <v>10</v>
      </c>
      <c r="B20" s="192" t="str">
        <f>Рожко!B17</f>
        <v>Надання матеріальної допомоги до Міжнародного дня людей похилого віку</v>
      </c>
      <c r="C20" s="192"/>
      <c r="D20" s="9">
        <v>235.4</v>
      </c>
      <c r="E20" s="9">
        <f>Рожко!E17</f>
        <v>52.2</v>
      </c>
      <c r="F20" s="9">
        <f>Рожко!F17</f>
        <v>0</v>
      </c>
      <c r="G20" s="9">
        <f>Рожко!G17</f>
        <v>0</v>
      </c>
      <c r="H20" s="9">
        <f>Рожко!H17</f>
        <v>0</v>
      </c>
      <c r="I20" s="8">
        <v>0</v>
      </c>
      <c r="J20" s="8">
        <v>0</v>
      </c>
      <c r="K20" s="8">
        <v>0</v>
      </c>
      <c r="L20" s="56">
        <f>Рожко!L17</f>
        <v>0</v>
      </c>
    </row>
    <row r="21" spans="1:21" ht="138.75" customHeight="1">
      <c r="A21" s="76" t="s">
        <v>11</v>
      </c>
      <c r="B21" s="192" t="str">
        <f>Рожко!B18</f>
        <v>Надання матеріальної допомоги до Міжнародного дня захисту дітей одиноким матерям, які виховують дітей-інвалідів та сім’ям, у яких діти-інваліди перебувають під опікою </v>
      </c>
      <c r="C21" s="192"/>
      <c r="D21" s="9">
        <v>65.4</v>
      </c>
      <c r="E21" s="9">
        <f>Рожко!E18</f>
        <v>131</v>
      </c>
      <c r="F21" s="9">
        <f>Рожко!F18</f>
        <v>131</v>
      </c>
      <c r="G21" s="9">
        <f>Рожко!G18</f>
        <v>131</v>
      </c>
      <c r="H21" s="9">
        <f>Рожко!H18</f>
        <v>131</v>
      </c>
      <c r="I21" s="8">
        <v>0</v>
      </c>
      <c r="J21" s="8">
        <v>0</v>
      </c>
      <c r="K21" s="8">
        <f t="shared" si="0"/>
        <v>100</v>
      </c>
      <c r="L21" s="56">
        <f>Рожко!L18</f>
        <v>655</v>
      </c>
      <c r="U21" s="14">
        <f>H21++H25+H26+H27</f>
        <v>452</v>
      </c>
    </row>
    <row r="22" spans="1:19" ht="61.5" customHeight="1">
      <c r="A22" s="8" t="s">
        <v>12</v>
      </c>
      <c r="B22" s="192" t="str">
        <f>Рожко!B19</f>
        <v>Надання матеріальної допомоги до Дня чорнобильської трагедії </v>
      </c>
      <c r="C22" s="192"/>
      <c r="D22" s="9">
        <v>4.8</v>
      </c>
      <c r="E22" s="9">
        <f>Рожко!E19</f>
        <v>2237.5</v>
      </c>
      <c r="F22" s="9">
        <f>Рожко!F19</f>
        <v>2234</v>
      </c>
      <c r="G22" s="9">
        <f>Рожко!G19</f>
        <v>2234</v>
      </c>
      <c r="H22" s="9">
        <f>Рожко!H19</f>
        <v>2234</v>
      </c>
      <c r="I22" s="11" t="e">
        <f>H22/#REF!*100</f>
        <v>#REF!</v>
      </c>
      <c r="J22" s="11"/>
      <c r="K22" s="8">
        <f t="shared" si="0"/>
        <v>100</v>
      </c>
      <c r="L22" s="56">
        <f>Рожко!L19</f>
        <v>4466</v>
      </c>
      <c r="S22" s="13">
        <f>H22+H23+H24</f>
        <v>2304.8</v>
      </c>
    </row>
    <row r="23" spans="1:19" ht="105" customHeight="1">
      <c r="A23" s="8" t="s">
        <v>13</v>
      </c>
      <c r="B23" s="192" t="str">
        <f>Рожко!B20</f>
        <v>Надання матеріальної допомоги до 27-ї річниці Дня вшанування учасників бойових дій  на території інших держав</v>
      </c>
      <c r="C23" s="192"/>
      <c r="D23" s="9">
        <v>4</v>
      </c>
      <c r="E23" s="9">
        <f>Рожко!E20</f>
        <v>66.8</v>
      </c>
      <c r="F23" s="9">
        <f>Рожко!F20</f>
        <v>66.8</v>
      </c>
      <c r="G23" s="9">
        <f>Рожко!G20</f>
        <v>66.8</v>
      </c>
      <c r="H23" s="9">
        <f>Рожко!H20</f>
        <v>66.8</v>
      </c>
      <c r="I23" s="11" t="e">
        <f>H23/#REF!*100</f>
        <v>#REF!</v>
      </c>
      <c r="J23" s="11"/>
      <c r="K23" s="8">
        <f t="shared" si="0"/>
        <v>100</v>
      </c>
      <c r="L23" s="56">
        <f>Рожко!L20</f>
        <v>191</v>
      </c>
      <c r="S23" s="13">
        <f>H22+H23+H24</f>
        <v>2304.8</v>
      </c>
    </row>
    <row r="24" spans="1:12" ht="109.5" customHeight="1">
      <c r="A24" s="8" t="s">
        <v>14</v>
      </c>
      <c r="B24" s="192" t="str">
        <f>Рожко!B21</f>
        <v>Надання матеріальної допомоги меш-канцям міста, яким у 2016 році виповнюється 100 років від  дня народження</v>
      </c>
      <c r="C24" s="192"/>
      <c r="D24" s="9">
        <v>15</v>
      </c>
      <c r="E24" s="9">
        <f>Рожко!E21</f>
        <v>7</v>
      </c>
      <c r="F24" s="9">
        <f>Рожко!F21</f>
        <v>4</v>
      </c>
      <c r="G24" s="9">
        <f>Рожко!G21</f>
        <v>4</v>
      </c>
      <c r="H24" s="9">
        <f>Рожко!H21</f>
        <v>4</v>
      </c>
      <c r="I24" s="10">
        <f>H24</f>
        <v>4</v>
      </c>
      <c r="J24" s="10">
        <f>I24</f>
        <v>4</v>
      </c>
      <c r="K24" s="8">
        <f t="shared" si="0"/>
        <v>100</v>
      </c>
      <c r="L24" s="56">
        <f>Рожко!L21</f>
        <v>4</v>
      </c>
    </row>
    <row r="25" spans="1:12" ht="135.75" customHeight="1">
      <c r="A25" s="8" t="s">
        <v>15</v>
      </c>
      <c r="B25" s="192" t="str">
        <f>Рожко!B22</f>
        <v>Надання щомісячної матеріальної допомоги батькам (матері, батькові), дітям, удовам, які не вийшли заміж вдруге, загиблих, померлих учасників бойових дій в Афганістані</v>
      </c>
      <c r="C25" s="192"/>
      <c r="D25" s="9">
        <v>87.6</v>
      </c>
      <c r="E25" s="9">
        <f>Рожко!E22</f>
        <v>82.8</v>
      </c>
      <c r="F25" s="9">
        <f>Рожко!F22</f>
        <v>48.3</v>
      </c>
      <c r="G25" s="9">
        <f>Рожко!G22</f>
        <v>48.3</v>
      </c>
      <c r="H25" s="9">
        <f>Рожко!H22</f>
        <v>48.3</v>
      </c>
      <c r="I25" s="11">
        <v>100</v>
      </c>
      <c r="J25" s="11"/>
      <c r="K25" s="8">
        <f t="shared" si="0"/>
        <v>100</v>
      </c>
      <c r="L25" s="56">
        <f>Рожко!L22</f>
        <v>69</v>
      </c>
    </row>
    <row r="26" spans="1:12" ht="84.75" customHeight="1">
      <c r="A26" s="8" t="s">
        <v>16</v>
      </c>
      <c r="B26" s="192" t="str">
        <f>Рожко!B23</f>
        <v>Надання щомісячної матеріальної допомоги інвалідам війни 1 групи в Афганістані</v>
      </c>
      <c r="C26" s="192"/>
      <c r="D26" s="9">
        <v>14.4</v>
      </c>
      <c r="E26" s="9">
        <f>Рожко!E23</f>
        <v>14.4</v>
      </c>
      <c r="F26" s="9">
        <f>Рожко!F23</f>
        <v>8.4</v>
      </c>
      <c r="G26" s="9">
        <f>Рожко!G23</f>
        <v>8.4</v>
      </c>
      <c r="H26" s="9">
        <f>Рожко!H23</f>
        <v>8.4</v>
      </c>
      <c r="I26" s="11">
        <v>0</v>
      </c>
      <c r="J26" s="11"/>
      <c r="K26" s="8">
        <f t="shared" si="0"/>
        <v>100</v>
      </c>
      <c r="L26" s="56">
        <f>Рожко!L23</f>
        <v>12</v>
      </c>
    </row>
    <row r="27" spans="1:12" ht="131.25" customHeight="1">
      <c r="A27" s="10" t="s">
        <v>17</v>
      </c>
      <c r="B27" s="192" t="str">
        <f>Рожко!B24</f>
        <v>Надання одноразової матеріальної допомоги сім’ям загиблих, померлих учасників бойових дій у Афганістані  та інвалідам війни І  групи в Афганістані </v>
      </c>
      <c r="C27" s="192"/>
      <c r="D27" s="15">
        <v>274</v>
      </c>
      <c r="E27" s="9">
        <f>Рожко!E24</f>
        <v>264.3</v>
      </c>
      <c r="F27" s="9">
        <f>Рожко!F24</f>
        <v>264.4</v>
      </c>
      <c r="G27" s="9">
        <f>Рожко!G24</f>
        <v>264.3</v>
      </c>
      <c r="H27" s="9">
        <f>Рожко!H24</f>
        <v>264.3</v>
      </c>
      <c r="I27" s="8">
        <v>0</v>
      </c>
      <c r="J27" s="8">
        <v>0</v>
      </c>
      <c r="K27" s="8">
        <f t="shared" si="0"/>
        <v>99.96217851739789</v>
      </c>
      <c r="L27" s="56">
        <f>Рожко!L24</f>
        <v>76</v>
      </c>
    </row>
    <row r="28" spans="1:12" ht="189.75" customHeight="1">
      <c r="A28" s="10" t="s">
        <v>18</v>
      </c>
      <c r="B28" s="192" t="str">
        <f>Рожко!B25</f>
        <v> Надання матеріальної допомоги дітям-сиротам, дітям, позбавленим батьківського піклування, та особам з їх числа, які навчаються в професійно-технічних, вищих навчальних закладах I-II рівнів акредитації</v>
      </c>
      <c r="C28" s="192"/>
      <c r="D28" s="15">
        <v>198.4</v>
      </c>
      <c r="E28" s="9">
        <f>Рожко!E25</f>
        <v>147</v>
      </c>
      <c r="F28" s="9">
        <f>Рожко!F25</f>
        <v>147</v>
      </c>
      <c r="G28" s="9">
        <f>Рожко!G25</f>
        <v>147</v>
      </c>
      <c r="H28" s="9">
        <f>Рожко!H25</f>
        <v>147</v>
      </c>
      <c r="I28" s="8">
        <v>0</v>
      </c>
      <c r="J28" s="8">
        <v>0</v>
      </c>
      <c r="K28" s="8">
        <f t="shared" si="0"/>
        <v>100</v>
      </c>
      <c r="L28" s="56">
        <f>Рожко!L25</f>
        <v>625</v>
      </c>
    </row>
    <row r="29" spans="1:12" ht="165" customHeight="1">
      <c r="A29" s="10" t="s">
        <v>19</v>
      </c>
      <c r="B29" s="192" t="str">
        <f>Рожко!B26</f>
        <v>Надання одноразової матеріальної допомоги батькам, удовам та дітям працівників органів Міністерств внутрішніх справ і надзвичайних ситуацій України, які загинули під час виконання службових обов’язків </v>
      </c>
      <c r="C29" s="192"/>
      <c r="D29" s="15">
        <v>81</v>
      </c>
      <c r="E29" s="9">
        <f>Рожко!E26</f>
        <v>100</v>
      </c>
      <c r="F29" s="9">
        <f>Рожко!F26</f>
        <v>0</v>
      </c>
      <c r="G29" s="9">
        <f>Рожко!G26</f>
        <v>0</v>
      </c>
      <c r="H29" s="9">
        <f>Рожко!H26</f>
        <v>0</v>
      </c>
      <c r="I29" s="8">
        <v>0</v>
      </c>
      <c r="J29" s="8">
        <v>0</v>
      </c>
      <c r="K29" s="8"/>
      <c r="L29" s="56">
        <f>Рожко!L26</f>
        <v>0</v>
      </c>
    </row>
    <row r="30" spans="1:12" ht="114" customHeight="1">
      <c r="A30" s="10" t="s">
        <v>34</v>
      </c>
      <c r="B30" s="192" t="str">
        <f>Рожко!B27</f>
        <v>Надання щомісячної матеріальної допомоги дітям загиблих працівників органів Міністерств внутрішніх справ та надзвичайних ситуацій України </v>
      </c>
      <c r="C30" s="192"/>
      <c r="D30" s="15">
        <v>7.8</v>
      </c>
      <c r="E30" s="9">
        <f>Рожко!E27</f>
        <v>9.6</v>
      </c>
      <c r="F30" s="9">
        <f>Рожко!F27</f>
        <v>4.4</v>
      </c>
      <c r="G30" s="9">
        <f>Рожко!G27</f>
        <v>4.2</v>
      </c>
      <c r="H30" s="9">
        <f>Рожко!H27</f>
        <v>4.2</v>
      </c>
      <c r="I30" s="11"/>
      <c r="J30" s="11"/>
      <c r="K30" s="8">
        <f t="shared" si="0"/>
        <v>95.45454545454545</v>
      </c>
      <c r="L30" s="56">
        <f>Рожко!L27</f>
        <v>6</v>
      </c>
    </row>
    <row r="31" spans="1:12" ht="91.5" customHeight="1">
      <c r="A31" s="10" t="s">
        <v>38</v>
      </c>
      <c r="B31" s="192" t="str">
        <f>Рожко!B28</f>
        <v>Надання одноразової матеріальної допомоги батькам, діти яких хворіють на фенілкетонурію</v>
      </c>
      <c r="C31" s="192"/>
      <c r="D31" s="15">
        <v>7.3</v>
      </c>
      <c r="E31" s="9">
        <f>Рожко!E28</f>
        <v>24.2</v>
      </c>
      <c r="F31" s="9">
        <f>Рожко!F28</f>
        <v>24.2</v>
      </c>
      <c r="G31" s="9">
        <f>Рожко!G28</f>
        <v>24.2</v>
      </c>
      <c r="H31" s="9">
        <f>Рожко!H28</f>
        <v>24.2</v>
      </c>
      <c r="I31" s="11"/>
      <c r="J31" s="11"/>
      <c r="K31" s="8">
        <f t="shared" si="0"/>
        <v>100</v>
      </c>
      <c r="L31" s="56">
        <f>Рожко!L28</f>
        <v>11</v>
      </c>
    </row>
    <row r="32" spans="1:12" ht="108.75" customHeight="1">
      <c r="A32" s="75" t="s">
        <v>44</v>
      </c>
      <c r="B32" s="192" t="str">
        <f>Рожко!B29</f>
        <v>Надання матеріальної допомоги інвалідам колясочникам для обладнання зручностями житлових приміщень</v>
      </c>
      <c r="C32" s="192"/>
      <c r="D32" s="15">
        <v>25.4</v>
      </c>
      <c r="E32" s="9">
        <f>Рожко!E29</f>
        <v>300</v>
      </c>
      <c r="F32" s="9">
        <f>Рожко!F29</f>
        <v>199</v>
      </c>
      <c r="G32" s="9">
        <f>Рожко!G29</f>
        <v>91.4</v>
      </c>
      <c r="H32" s="9">
        <f>Рожко!H29</f>
        <v>91.4</v>
      </c>
      <c r="I32" s="11"/>
      <c r="J32" s="11"/>
      <c r="K32" s="8"/>
      <c r="L32" s="56">
        <f>Рожко!L29</f>
        <v>1</v>
      </c>
    </row>
    <row r="33" spans="1:12" ht="140.25" customHeight="1">
      <c r="A33" s="10" t="s">
        <v>36</v>
      </c>
      <c r="B33" s="192" t="str">
        <f>Рожко!B30</f>
        <v>Надання матеріальної допомоги на лікування військовослужбовцям, які брали участь (виконували завдання) у антитерористичній операції на сході України</v>
      </c>
      <c r="C33" s="192"/>
      <c r="D33" s="15">
        <v>500</v>
      </c>
      <c r="E33" s="9">
        <f>Рожко!E30</f>
        <v>19500</v>
      </c>
      <c r="F33" s="9">
        <f>Рожко!F30</f>
        <v>14500</v>
      </c>
      <c r="G33" s="9">
        <f>Рожко!G30</f>
        <v>13720</v>
      </c>
      <c r="H33" s="9">
        <f>Рожко!H30</f>
        <v>13715</v>
      </c>
      <c r="I33" s="11"/>
      <c r="J33" s="11"/>
      <c r="K33" s="8">
        <f t="shared" si="0"/>
        <v>94.62068965517241</v>
      </c>
      <c r="L33" s="56">
        <f>Рожко!L30</f>
        <v>2744</v>
      </c>
    </row>
    <row r="34" spans="1:19" ht="106.5" customHeight="1">
      <c r="A34" s="61" t="s">
        <v>47</v>
      </c>
      <c r="B34" s="192" t="str">
        <f>Рожко!B31</f>
        <v>Матеріальна допомога на вирішення соціально-побутових питань учасникам антитерористичної операції на сході України</v>
      </c>
      <c r="C34" s="192"/>
      <c r="D34" s="15"/>
      <c r="E34" s="9">
        <f>Рожко!E31</f>
        <v>4450.1</v>
      </c>
      <c r="F34" s="9">
        <f>Рожко!F31</f>
        <v>2638.4</v>
      </c>
      <c r="G34" s="9">
        <f>Рожко!G31</f>
        <v>2638.4</v>
      </c>
      <c r="H34" s="9">
        <f>Рожко!H31</f>
        <v>2637</v>
      </c>
      <c r="I34" s="10">
        <v>0</v>
      </c>
      <c r="J34" s="10">
        <v>0</v>
      </c>
      <c r="K34" s="8">
        <f t="shared" si="0"/>
        <v>100</v>
      </c>
      <c r="L34" s="56">
        <f>Рожко!L31</f>
        <v>1963</v>
      </c>
      <c r="S34" s="13"/>
    </row>
    <row r="35" spans="1:19" ht="408.75" customHeight="1">
      <c r="A35" s="61" t="s">
        <v>66</v>
      </c>
      <c r="B35" s="240" t="s">
        <v>88</v>
      </c>
      <c r="C35" s="240"/>
      <c r="D35" s="15"/>
      <c r="E35" s="9">
        <f>Рожко!E32</f>
        <v>614.2</v>
      </c>
      <c r="F35" s="9">
        <f>Рожко!F32</f>
        <v>330</v>
      </c>
      <c r="G35" s="9">
        <f>Рожко!G32</f>
        <v>316.29999999999995</v>
      </c>
      <c r="H35" s="9">
        <f>Рожко!H32</f>
        <v>316.29999999999995</v>
      </c>
      <c r="I35" s="66"/>
      <c r="J35" s="67"/>
      <c r="K35" s="64">
        <f t="shared" si="0"/>
        <v>95.84848484848484</v>
      </c>
      <c r="L35" s="56">
        <f>Рожко!L32</f>
        <v>3</v>
      </c>
      <c r="S35" s="13"/>
    </row>
    <row r="36" spans="1:19" ht="381.75" customHeight="1">
      <c r="A36" s="157" t="s">
        <v>70</v>
      </c>
      <c r="B36" s="170" t="str">
        <f>Рожко!B36</f>
        <v>Надання матеріальної допомоги сім’ям військовослужбовців (резервістів, військовозобов’язаних) та працівників Збройних сил України, Національної гвардії України, Служби безпеки України, Служби зовнішньої розвідки України, Державної прикордонної служби України, осіб рядового, начальницького складу, військовослужбовців, працівників Міністерства внутрішніх справ України, Управління державної охорони України, Державної служби спеціального зв’язку та захисту інформації України, інших, утворених відповідно до законів України, військових формувань, загиблих (померлих) під час участі (виконання завдання) в</v>
      </c>
      <c r="C36" s="156"/>
      <c r="D36" s="73"/>
      <c r="E36" s="193">
        <f>Рожко!E36</f>
        <v>337.2</v>
      </c>
      <c r="F36" s="193">
        <f>Рожко!F36</f>
        <v>174.2</v>
      </c>
      <c r="G36" s="193">
        <f>Рожко!G36</f>
        <v>58.8</v>
      </c>
      <c r="H36" s="193">
        <f>Рожко!H36</f>
        <v>58.8</v>
      </c>
      <c r="I36" s="66"/>
      <c r="J36" s="67"/>
      <c r="K36" s="168">
        <f t="shared" si="0"/>
        <v>33.75430539609644</v>
      </c>
      <c r="L36" s="229">
        <v>2</v>
      </c>
      <c r="S36" s="13"/>
    </row>
    <row r="37" spans="1:19" ht="3" customHeight="1">
      <c r="A37" s="158"/>
      <c r="B37" s="219"/>
      <c r="C37" s="220"/>
      <c r="D37" s="73"/>
      <c r="E37" s="194"/>
      <c r="F37" s="194"/>
      <c r="G37" s="194"/>
      <c r="H37" s="194"/>
      <c r="I37" s="66"/>
      <c r="J37" s="67"/>
      <c r="K37" s="169"/>
      <c r="L37" s="230"/>
      <c r="S37" s="13"/>
    </row>
    <row r="38" spans="1:19" ht="163.5" customHeight="1">
      <c r="A38" s="131" t="s">
        <v>89</v>
      </c>
      <c r="B38" s="182" t="s">
        <v>113</v>
      </c>
      <c r="C38" s="183"/>
      <c r="D38" s="73"/>
      <c r="E38" s="68">
        <f>Рожко!E38</f>
        <v>87964</v>
      </c>
      <c r="F38" s="68">
        <f>Рожко!F38</f>
        <v>86090.5</v>
      </c>
      <c r="G38" s="68">
        <f>Рожко!G38</f>
        <v>85446</v>
      </c>
      <c r="H38" s="68">
        <f>Рожко!H38</f>
        <v>85446</v>
      </c>
      <c r="I38" s="68">
        <f>Рожко!I38</f>
        <v>0</v>
      </c>
      <c r="J38" s="68">
        <f>Рожко!J38</f>
        <v>0</v>
      </c>
      <c r="K38" s="168">
        <v>0</v>
      </c>
      <c r="L38" s="68">
        <f>Рожко!L38</f>
        <v>170892</v>
      </c>
      <c r="S38" s="13"/>
    </row>
    <row r="39" spans="1:19" ht="163.5" customHeight="1">
      <c r="A39" s="131" t="s">
        <v>121</v>
      </c>
      <c r="B39" s="182" t="str">
        <f>Рожко!B39</f>
        <v>Надання матеріальної допомоги мешканцям міста на оплату послуг на поховання громадян-учасників ліквідації нас-лідків аварії на Чорнобильській атомній електростанції (крім учасників ліквідації наслідків аварії на Чорнобильській атомній електростанції, прирівняних до інвалідів війни), членів сімей загиблих воїнів-інтернаціоналістів та громадян, яким присвоєно звання «Почесний громадянин міста Кривого Рогу».</v>
      </c>
      <c r="C39" s="183"/>
      <c r="D39" s="73"/>
      <c r="E39" s="68">
        <f>Рожко!E39</f>
        <v>22.2</v>
      </c>
      <c r="F39" s="68">
        <f>Рожко!F39</f>
        <v>2.6</v>
      </c>
      <c r="G39" s="68">
        <f>Рожко!G39</f>
        <v>0</v>
      </c>
      <c r="H39" s="68">
        <f>Рожко!H39</f>
        <v>0</v>
      </c>
      <c r="I39" s="139"/>
      <c r="J39" s="140"/>
      <c r="K39" s="169"/>
      <c r="L39" s="68">
        <f>Рожко!L39</f>
        <v>0</v>
      </c>
      <c r="S39" s="13"/>
    </row>
    <row r="40" spans="1:19" ht="135.75" customHeight="1">
      <c r="A40" s="131" t="s">
        <v>132</v>
      </c>
      <c r="B40" s="182" t="str">
        <f>Рожко!B40</f>
        <v>Надання матеріальної допомоги  за рахунок субвенції з обласного бюджету бюджетам міст, районів та об’єднаних територіальних громад на виконання доручень виборців депутатами обласної ради у 2016 році</v>
      </c>
      <c r="C40" s="183"/>
      <c r="D40" s="73"/>
      <c r="E40" s="68">
        <f>Рожко!E40</f>
        <v>24</v>
      </c>
      <c r="F40" s="68">
        <f>Рожко!F40</f>
        <v>24</v>
      </c>
      <c r="G40" s="68">
        <f>Рожко!G40</f>
        <v>24</v>
      </c>
      <c r="H40" s="68">
        <f>Рожко!H40</f>
        <v>24</v>
      </c>
      <c r="I40" s="68">
        <f>Рожко!I40</f>
        <v>0</v>
      </c>
      <c r="J40" s="68">
        <f>Рожко!J40</f>
        <v>0</v>
      </c>
      <c r="K40" s="68">
        <f>Рожко!K40</f>
        <v>0</v>
      </c>
      <c r="L40" s="68">
        <f>Рожко!L40</f>
        <v>8</v>
      </c>
      <c r="S40" s="13"/>
    </row>
    <row r="41" spans="1:23" s="16" customFormat="1" ht="36.75" customHeight="1">
      <c r="A41" s="8"/>
      <c r="B41" s="231" t="s">
        <v>20</v>
      </c>
      <c r="C41" s="231"/>
      <c r="D41" s="11">
        <f>SUM(D15:D33)</f>
        <v>4876.700000000001</v>
      </c>
      <c r="E41" s="72">
        <f>SUM(E15:E40)</f>
        <v>124077.39999999998</v>
      </c>
      <c r="F41" s="72">
        <f>SUM(F15:F40)</f>
        <v>111227.6</v>
      </c>
      <c r="G41" s="72">
        <f>SUM(G15:G40)</f>
        <v>109478.9</v>
      </c>
      <c r="H41" s="72">
        <f>SUM(H15:H40)</f>
        <v>109472.5</v>
      </c>
      <c r="I41" s="171">
        <f>G41/F41*100</f>
        <v>98.42781827532015</v>
      </c>
      <c r="J41" s="172"/>
      <c r="K41" s="173"/>
      <c r="L41" s="25">
        <f>SUM(L15:L40)</f>
        <v>184900</v>
      </c>
      <c r="R41" s="17"/>
      <c r="S41" s="18"/>
      <c r="T41" s="18"/>
      <c r="W41" s="137">
        <f>L41+L67+8925+500+224+439+2+4</f>
        <v>195112</v>
      </c>
    </row>
    <row r="42" spans="1:12" ht="16.5" customHeight="1">
      <c r="A42" s="203" t="s">
        <v>104</v>
      </c>
      <c r="B42" s="203"/>
      <c r="C42" s="203"/>
      <c r="D42" s="203"/>
      <c r="E42" s="203"/>
      <c r="F42" s="203"/>
      <c r="G42" s="203"/>
      <c r="H42" s="203"/>
      <c r="I42" s="203"/>
      <c r="J42" s="203"/>
      <c r="K42" s="203"/>
      <c r="L42" s="203"/>
    </row>
    <row r="43" spans="1:12" ht="54" customHeight="1">
      <c r="A43" s="203"/>
      <c r="B43" s="203"/>
      <c r="C43" s="203"/>
      <c r="D43" s="203"/>
      <c r="E43" s="203"/>
      <c r="F43" s="203"/>
      <c r="G43" s="203"/>
      <c r="H43" s="203"/>
      <c r="I43" s="203"/>
      <c r="J43" s="203"/>
      <c r="K43" s="203"/>
      <c r="L43" s="203"/>
    </row>
    <row r="44" spans="1:19" ht="66.75" customHeight="1">
      <c r="A44" s="8"/>
      <c r="B44" s="188" t="s">
        <v>98</v>
      </c>
      <c r="C44" s="188" t="s">
        <v>98</v>
      </c>
      <c r="D44" s="58">
        <v>842.5</v>
      </c>
      <c r="E44" s="135">
        <f>Рожко!E47</f>
        <v>846.8</v>
      </c>
      <c r="F44" s="135">
        <f>Рожко!F47</f>
        <v>546.8</v>
      </c>
      <c r="G44" s="135">
        <f>Рожко!G47</f>
        <v>539.8</v>
      </c>
      <c r="H44" s="135">
        <f>Рожко!H47</f>
        <v>491.4</v>
      </c>
      <c r="I44" s="187">
        <f>G44/F44*100</f>
        <v>98.7198244330651</v>
      </c>
      <c r="J44" s="187"/>
      <c r="K44" s="187"/>
      <c r="L44" s="21"/>
      <c r="S44" s="13"/>
    </row>
    <row r="45" spans="1:19" ht="71.25" customHeight="1">
      <c r="A45" s="8"/>
      <c r="B45" s="188" t="s">
        <v>99</v>
      </c>
      <c r="C45" s="188" t="s">
        <v>99</v>
      </c>
      <c r="D45" s="58"/>
      <c r="E45" s="135">
        <f>Рожко!E48</f>
        <v>40</v>
      </c>
      <c r="F45" s="135">
        <f>Рожко!F48</f>
        <v>40</v>
      </c>
      <c r="G45" s="135">
        <f>Рожко!G48</f>
        <v>40</v>
      </c>
      <c r="H45" s="135">
        <f>Рожко!H48</f>
        <v>40</v>
      </c>
      <c r="I45" s="187">
        <f>G45/F45*100</f>
        <v>100</v>
      </c>
      <c r="J45" s="187"/>
      <c r="K45" s="187"/>
      <c r="L45" s="21"/>
      <c r="S45" s="13"/>
    </row>
    <row r="46" spans="1:19" ht="97.5" customHeight="1">
      <c r="A46" s="8"/>
      <c r="B46" s="188" t="s">
        <v>100</v>
      </c>
      <c r="C46" s="188" t="s">
        <v>100</v>
      </c>
      <c r="D46" s="58"/>
      <c r="E46" s="135">
        <f>Рожко!E49</f>
        <v>40</v>
      </c>
      <c r="F46" s="135">
        <f>Рожко!F49</f>
        <v>19</v>
      </c>
      <c r="G46" s="135">
        <f>Рожко!G49</f>
        <v>19</v>
      </c>
      <c r="H46" s="135">
        <f>Рожко!H49</f>
        <v>19</v>
      </c>
      <c r="I46" s="187">
        <f>G46/F46*100</f>
        <v>100</v>
      </c>
      <c r="J46" s="187"/>
      <c r="K46" s="187"/>
      <c r="L46" s="21"/>
      <c r="S46" s="13"/>
    </row>
    <row r="47" spans="1:19" ht="97.5" customHeight="1">
      <c r="A47" s="8"/>
      <c r="B47" s="188" t="s">
        <v>101</v>
      </c>
      <c r="C47" s="188" t="s">
        <v>101</v>
      </c>
      <c r="D47" s="58"/>
      <c r="E47" s="135">
        <f>Рожко!E50</f>
        <v>20</v>
      </c>
      <c r="F47" s="135">
        <f>Рожко!F50</f>
        <v>13</v>
      </c>
      <c r="G47" s="135">
        <f>Рожко!G50</f>
        <v>13</v>
      </c>
      <c r="H47" s="135">
        <f>Рожко!H50</f>
        <v>13</v>
      </c>
      <c r="I47" s="11"/>
      <c r="J47" s="11"/>
      <c r="K47" s="11">
        <v>0</v>
      </c>
      <c r="L47" s="21"/>
      <c r="S47" s="13"/>
    </row>
    <row r="48" spans="1:19" ht="84" customHeight="1">
      <c r="A48" s="8"/>
      <c r="B48" s="188" t="s">
        <v>102</v>
      </c>
      <c r="C48" s="188" t="s">
        <v>102</v>
      </c>
      <c r="D48" s="58"/>
      <c r="E48" s="135">
        <f>Рожко!E51</f>
        <v>20</v>
      </c>
      <c r="F48" s="135">
        <f>Рожко!F51</f>
        <v>20</v>
      </c>
      <c r="G48" s="135">
        <f>Рожко!G51</f>
        <v>0</v>
      </c>
      <c r="H48" s="135">
        <f>Рожко!H51</f>
        <v>0</v>
      </c>
      <c r="I48" s="11"/>
      <c r="J48" s="11"/>
      <c r="K48" s="11">
        <v>0</v>
      </c>
      <c r="L48" s="21"/>
      <c r="S48" s="13"/>
    </row>
    <row r="49" spans="1:19" ht="84" customHeight="1">
      <c r="A49" s="8"/>
      <c r="B49" s="188" t="s">
        <v>103</v>
      </c>
      <c r="C49" s="188" t="s">
        <v>103</v>
      </c>
      <c r="D49" s="58"/>
      <c r="E49" s="135">
        <f>Рожко!E52</f>
        <v>40</v>
      </c>
      <c r="F49" s="135">
        <f>Рожко!F52</f>
        <v>40</v>
      </c>
      <c r="G49" s="135">
        <f>Рожко!G52</f>
        <v>37</v>
      </c>
      <c r="H49" s="135">
        <f>Рожко!H52</f>
        <v>37</v>
      </c>
      <c r="I49" s="11"/>
      <c r="J49" s="11"/>
      <c r="K49" s="8">
        <f>G49/F49*100</f>
        <v>92.5</v>
      </c>
      <c r="L49" s="21"/>
      <c r="S49" s="13"/>
    </row>
    <row r="50" spans="1:19" ht="54" customHeight="1">
      <c r="A50" s="8"/>
      <c r="B50" s="182" t="s">
        <v>126</v>
      </c>
      <c r="C50" s="183"/>
      <c r="D50" s="58"/>
      <c r="E50" s="135">
        <f>Рожко!E53</f>
        <v>20</v>
      </c>
      <c r="F50" s="135">
        <f>Рожко!F53</f>
        <v>20</v>
      </c>
      <c r="G50" s="135">
        <f>Рожко!G53</f>
        <v>11</v>
      </c>
      <c r="H50" s="135">
        <f>Рожко!H53</f>
        <v>9.7</v>
      </c>
      <c r="I50" s="11"/>
      <c r="J50" s="11"/>
      <c r="K50" s="8">
        <f>G50/F50*100</f>
        <v>55.00000000000001</v>
      </c>
      <c r="L50" s="21"/>
      <c r="S50" s="13"/>
    </row>
    <row r="51" spans="1:19" ht="31.5" customHeight="1">
      <c r="A51" s="8"/>
      <c r="B51" s="241" t="s">
        <v>105</v>
      </c>
      <c r="C51" s="242"/>
      <c r="D51" s="58"/>
      <c r="E51" s="58">
        <f>SUM(E44:E50)</f>
        <v>1026.8</v>
      </c>
      <c r="F51" s="58">
        <f>SUM(F44:F50)</f>
        <v>698.8</v>
      </c>
      <c r="G51" s="58">
        <f>SUM(G44:G50)</f>
        <v>659.8</v>
      </c>
      <c r="H51" s="58">
        <f>SUM(H44:H50)</f>
        <v>610.1</v>
      </c>
      <c r="I51" s="11"/>
      <c r="J51" s="11"/>
      <c r="K51" s="11">
        <f>G51/F51*100</f>
        <v>94.41900400686892</v>
      </c>
      <c r="L51" s="21"/>
      <c r="S51" s="13"/>
    </row>
    <row r="52" spans="1:12" ht="34.5" customHeight="1">
      <c r="A52" s="203" t="s">
        <v>42</v>
      </c>
      <c r="B52" s="203"/>
      <c r="C52" s="203"/>
      <c r="D52" s="203"/>
      <c r="E52" s="203"/>
      <c r="F52" s="203"/>
      <c r="G52" s="203"/>
      <c r="H52" s="203"/>
      <c r="I52" s="203"/>
      <c r="J52" s="203"/>
      <c r="K52" s="203"/>
      <c r="L52" s="203"/>
    </row>
    <row r="53" spans="1:12" ht="21" customHeight="1">
      <c r="A53" s="203"/>
      <c r="B53" s="203"/>
      <c r="C53" s="203"/>
      <c r="D53" s="203"/>
      <c r="E53" s="203"/>
      <c r="F53" s="203"/>
      <c r="G53" s="203"/>
      <c r="H53" s="203"/>
      <c r="I53" s="203"/>
      <c r="J53" s="203"/>
      <c r="K53" s="203"/>
      <c r="L53" s="203"/>
    </row>
    <row r="54" spans="1:24" ht="361.5" customHeight="1">
      <c r="A54" s="8" t="s">
        <v>22</v>
      </c>
      <c r="B54" s="188" t="str">
        <f>Рожко!B57</f>
        <v>Надання 50% пільги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у межах норм, передбачених чинним законодавством України, сім’ям військовослужбовців, загиблих, померлих учасників бойових дій у Афганістані, загиблих унаслідок катастроф військово-транспортного вертольота МІ-8Т та субмарини «Курськ» у Баренцовому морі, а також громадянам,  яким присвоєно звання «Почесний громадянин міста Кривого Рогу»</v>
      </c>
      <c r="C54" s="188"/>
      <c r="D54" s="9">
        <v>97</v>
      </c>
      <c r="E54" s="9">
        <f>Рожко!E57</f>
        <v>190.1</v>
      </c>
      <c r="F54" s="9">
        <f>Рожко!F57</f>
        <v>124.1</v>
      </c>
      <c r="G54" s="9">
        <f>Рожко!G57</f>
        <v>123</v>
      </c>
      <c r="H54" s="9">
        <f>Рожко!H57</f>
        <v>123</v>
      </c>
      <c r="I54" s="8">
        <f aca="true" t="shared" si="1" ref="I54:K55">E54/D54*100</f>
        <v>195.97938144329896</v>
      </c>
      <c r="J54" s="8">
        <f t="shared" si="1"/>
        <v>65.28143082588112</v>
      </c>
      <c r="K54" s="8">
        <f t="shared" si="1"/>
        <v>99.11361804995971</v>
      </c>
      <c r="L54" s="9">
        <f>Рожко!L57</f>
        <v>81</v>
      </c>
      <c r="S54" s="13"/>
      <c r="U54" s="14">
        <f>D54+D55+D56+D57+D58+D62</f>
        <v>137</v>
      </c>
      <c r="V54" s="14">
        <f>E54+E55+E56+E57+E58+E62</f>
        <v>4294.5</v>
      </c>
      <c r="W54" s="14">
        <f>F54+F55+F56+F57+F58+F62</f>
        <v>3002.2000000000003</v>
      </c>
      <c r="X54" s="14">
        <f>G54+G55+G56+G57+G58+G62</f>
        <v>2762.2000000000003</v>
      </c>
    </row>
    <row r="55" spans="1:19" ht="408" customHeight="1">
      <c r="A55" s="8" t="s">
        <v>23</v>
      </c>
      <c r="B55" s="232" t="str">
        <f>Рожко!B58</f>
        <v>Надання 50% пільги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у межах норм, передбачених чинним законо-давством України, сім’ям військовослужбовців (резервістів, військовозобов’язаних) та працівників Збройних сил України, Національної гвардії України, Служби безпеки України, Служби зовнішньої розвідки України, Державної прикордонної служби України, осіб рядового, начальницького складу, військовослужбовців, працівників Міністерства внутрішніх справ України, Управління державної охорони України, Державної служби спеціального зв’язку та захисту інформації України, інших, утворених відповідно до законів України, військових формувань, які є учасниками антитерористичної операції</v>
      </c>
      <c r="C55" s="232"/>
      <c r="D55" s="9">
        <v>40</v>
      </c>
      <c r="E55" s="9">
        <f>Рожко!E58</f>
        <v>2417.8</v>
      </c>
      <c r="F55" s="9">
        <f>Рожко!F58</f>
        <v>2183.3</v>
      </c>
      <c r="G55" s="9">
        <f>Рожко!G58</f>
        <v>2016.4</v>
      </c>
      <c r="H55" s="9">
        <f>Рожко!H58</f>
        <v>2016.3000000000002</v>
      </c>
      <c r="I55" s="8">
        <f t="shared" si="1"/>
        <v>6044.500000000001</v>
      </c>
      <c r="J55" s="8">
        <f t="shared" si="1"/>
        <v>90.30110017371163</v>
      </c>
      <c r="K55" s="8">
        <f t="shared" si="1"/>
        <v>92.35560848257225</v>
      </c>
      <c r="L55" s="9">
        <f>Рожко!L58</f>
        <v>1187</v>
      </c>
      <c r="S55" s="13"/>
    </row>
    <row r="56" spans="1:19" ht="258" customHeight="1">
      <c r="A56" s="61" t="s">
        <v>24</v>
      </c>
      <c r="B56" s="235" t="str">
        <f>Рожко!B59</f>
        <v>Надання 50% пільги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у межах норм, передбачених чинним законодавством України дитячим будинкам сімейного типу та прийомним сім’ям, у яких виховують 3 та більше дітей, які мали, але втратили право на пільги з 01.07.2015 </v>
      </c>
      <c r="C56" s="236"/>
      <c r="D56" s="9"/>
      <c r="E56" s="9">
        <f>Рожко!E59</f>
        <v>300.1</v>
      </c>
      <c r="F56" s="9">
        <f>Рожко!F59</f>
        <v>114.9</v>
      </c>
      <c r="G56" s="9">
        <f>Рожко!G59</f>
        <v>101.4</v>
      </c>
      <c r="H56" s="9">
        <f>Рожко!H59</f>
        <v>101.4</v>
      </c>
      <c r="I56" s="8"/>
      <c r="J56" s="8"/>
      <c r="K56" s="8">
        <f>G56/F56*100</f>
        <v>88.25065274151436</v>
      </c>
      <c r="L56" s="9">
        <f>Рожко!L59</f>
        <v>105</v>
      </c>
      <c r="S56" s="13"/>
    </row>
    <row r="57" spans="1:19" ht="201" customHeight="1">
      <c r="A57" s="61" t="s">
        <v>26</v>
      </c>
      <c r="B57" s="235" t="str">
        <f>Рожко!B60</f>
        <v>Надання 50% пільги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у межах норм, передбачених чинним законодавством України, сім’ям працівників Міністерства внутрішніх справ України, які загинули під час виконання службових обов’язків</v>
      </c>
      <c r="C57" s="236"/>
      <c r="D57" s="9"/>
      <c r="E57" s="9">
        <f>Рожко!E60</f>
        <v>67.3</v>
      </c>
      <c r="F57" s="9">
        <f>Рожко!F60</f>
        <v>38</v>
      </c>
      <c r="G57" s="9">
        <f>Рожко!G60</f>
        <v>7.2</v>
      </c>
      <c r="H57" s="9">
        <f>Рожко!H60</f>
        <v>7.2</v>
      </c>
      <c r="I57" s="8"/>
      <c r="J57" s="8"/>
      <c r="K57" s="8">
        <f>G57/F57*100</f>
        <v>18.947368421052634</v>
      </c>
      <c r="L57" s="9">
        <f>Рожко!L60</f>
        <v>1</v>
      </c>
      <c r="S57" s="13"/>
    </row>
    <row r="58" spans="1:19" ht="108" customHeight="1">
      <c r="A58" s="61" t="s">
        <v>67</v>
      </c>
      <c r="B58" s="235" t="s">
        <v>96</v>
      </c>
      <c r="C58" s="236"/>
      <c r="D58" s="9"/>
      <c r="E58" s="9">
        <f>Рожко!E61</f>
        <v>760</v>
      </c>
      <c r="F58" s="9">
        <f>Рожко!F61</f>
        <v>374.9</v>
      </c>
      <c r="G58" s="9">
        <f>Рожко!G61</f>
        <v>357.9</v>
      </c>
      <c r="H58" s="9">
        <f>Рожко!H61</f>
        <v>357.9</v>
      </c>
      <c r="I58" s="187">
        <f>G58/F58*100</f>
        <v>95.46545745532143</v>
      </c>
      <c r="J58" s="187"/>
      <c r="K58" s="187"/>
      <c r="L58" s="9">
        <f>Рожко!L61</f>
        <v>222</v>
      </c>
      <c r="S58" s="13"/>
    </row>
    <row r="59" spans="1:12" ht="197.25" customHeight="1">
      <c r="A59" s="61" t="s">
        <v>69</v>
      </c>
      <c r="B59" s="192" t="s">
        <v>62</v>
      </c>
      <c r="C59" s="192"/>
      <c r="D59" s="9">
        <v>0.8</v>
      </c>
      <c r="E59" s="9">
        <f>Рожко!E62</f>
        <v>1.3</v>
      </c>
      <c r="F59" s="9">
        <f>Рожко!F62</f>
        <v>0.7</v>
      </c>
      <c r="G59" s="9">
        <f>Рожко!G62</f>
        <v>0.7</v>
      </c>
      <c r="H59" s="9">
        <f>Рожко!H62</f>
        <v>0.7</v>
      </c>
      <c r="I59" s="187">
        <f>G59/F59*100</f>
        <v>100</v>
      </c>
      <c r="J59" s="187"/>
      <c r="K59" s="187"/>
      <c r="L59" s="9">
        <f>Рожко!L62</f>
        <v>6</v>
      </c>
    </row>
    <row r="60" spans="1:17" ht="327.75" customHeight="1">
      <c r="A60" s="61" t="s">
        <v>73</v>
      </c>
      <c r="B60" s="192" t="str">
        <f>Рожко!B63</f>
        <v>Оплата послуг з організації похоронів та суміжних послуг на поховання громадян-учасників ліквідації наслідків аварії на Чорнобильській атомній електростанції (крім учасників ліквідації наслідків аварії на Чорнобильській атомній електростанції, прирівнених до інвалідів війни), членів сімей загиблих воїнів-інтернаціоналістів та громадян, яким присвоєно звання «Почесний громадянин міста Кривого Рогу».</v>
      </c>
      <c r="C60" s="192"/>
      <c r="D60" s="9">
        <v>4.5</v>
      </c>
      <c r="E60" s="9">
        <f>Рожко!E63</f>
        <v>0</v>
      </c>
      <c r="F60" s="9">
        <f>Рожко!F63</f>
        <v>0</v>
      </c>
      <c r="G60" s="9">
        <f>Рожко!G63</f>
        <v>0</v>
      </c>
      <c r="H60" s="9">
        <f>Рожко!H63</f>
        <v>0</v>
      </c>
      <c r="I60" s="187">
        <v>0</v>
      </c>
      <c r="J60" s="187"/>
      <c r="K60" s="187"/>
      <c r="L60" s="9">
        <f>Рожко!L63</f>
        <v>0</v>
      </c>
      <c r="P60" s="22" t="s">
        <v>25</v>
      </c>
      <c r="Q60" s="22" t="s">
        <v>25</v>
      </c>
    </row>
    <row r="61" spans="1:23" s="79" customFormat="1" ht="169.5" customHeight="1">
      <c r="A61" s="77" t="s">
        <v>90</v>
      </c>
      <c r="B61" s="233" t="s">
        <v>91</v>
      </c>
      <c r="C61" s="234"/>
      <c r="D61" s="78"/>
      <c r="E61" s="9">
        <f>Рожко!E64</f>
        <v>811.1</v>
      </c>
      <c r="F61" s="9">
        <f>Рожко!F64</f>
        <v>407.8</v>
      </c>
      <c r="G61" s="9">
        <f>Рожко!G64</f>
        <v>384.5</v>
      </c>
      <c r="H61" s="9">
        <f>Рожко!H64</f>
        <v>384.5</v>
      </c>
      <c r="I61" s="76"/>
      <c r="J61" s="76"/>
      <c r="K61" s="9">
        <f>Рожко!K64</f>
        <v>94.28641490926924</v>
      </c>
      <c r="L61" s="9">
        <f>Рожко!L64</f>
        <v>106</v>
      </c>
      <c r="P61" s="80"/>
      <c r="Q61" s="80"/>
      <c r="W61" s="81"/>
    </row>
    <row r="62" spans="1:23" s="79" customFormat="1" ht="329.25" customHeight="1">
      <c r="A62" s="77" t="s">
        <v>92</v>
      </c>
      <c r="B62" s="233" t="str">
        <f>Рожко!B65</f>
        <v>Надання 50% пільги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у межах норм, передбачених   чинним   законодавством України, сім’ям військовослужбовців, загиблих (померлих) у зоні проведення АТО</v>
      </c>
      <c r="C62" s="234"/>
      <c r="D62" s="78"/>
      <c r="E62" s="9">
        <f>Рожко!E65</f>
        <v>559.2</v>
      </c>
      <c r="F62" s="9">
        <f>Рожко!F65</f>
        <v>167</v>
      </c>
      <c r="G62" s="9">
        <f>Рожко!G65</f>
        <v>156.3</v>
      </c>
      <c r="H62" s="9">
        <f>Рожко!H65</f>
        <v>156.3</v>
      </c>
      <c r="I62" s="9">
        <f>Рожко!I65</f>
        <v>0</v>
      </c>
      <c r="J62" s="9">
        <f>Рожко!J65</f>
        <v>0</v>
      </c>
      <c r="K62" s="9">
        <f>Рожко!K65</f>
        <v>93.59281437125749</v>
      </c>
      <c r="L62" s="9">
        <f>Рожко!L65</f>
        <v>212</v>
      </c>
      <c r="P62" s="80"/>
      <c r="Q62" s="80"/>
      <c r="W62" s="81"/>
    </row>
    <row r="63" spans="1:23" s="79" customFormat="1" ht="127.5" customHeight="1">
      <c r="A63" s="77" t="s">
        <v>106</v>
      </c>
      <c r="B63" s="233" t="s">
        <v>97</v>
      </c>
      <c r="C63" s="234"/>
      <c r="D63" s="78"/>
      <c r="E63" s="9">
        <f>Рожко!E66</f>
        <v>330.8</v>
      </c>
      <c r="F63" s="9">
        <f>Рожко!F66</f>
        <v>133</v>
      </c>
      <c r="G63" s="9">
        <f>Рожко!G66</f>
        <v>60.3</v>
      </c>
      <c r="H63" s="9">
        <f>Рожко!H66</f>
        <v>60.3</v>
      </c>
      <c r="I63" s="9">
        <f>Рожко!I66</f>
        <v>0</v>
      </c>
      <c r="J63" s="9">
        <f>Рожко!J66</f>
        <v>0</v>
      </c>
      <c r="K63" s="9">
        <f>Рожко!K66</f>
        <v>45.33834586466165</v>
      </c>
      <c r="L63" s="9">
        <f>Рожко!L66</f>
        <v>0</v>
      </c>
      <c r="P63" s="80"/>
      <c r="Q63" s="80"/>
      <c r="W63" s="81"/>
    </row>
    <row r="64" spans="1:12" ht="45.75" customHeight="1">
      <c r="A64" s="20"/>
      <c r="B64" s="197" t="s">
        <v>117</v>
      </c>
      <c r="C64" s="198"/>
      <c r="D64" s="20"/>
      <c r="E64" s="63">
        <f>SUM(E54:E63)</f>
        <v>5437.700000000001</v>
      </c>
      <c r="F64" s="63">
        <f>SUM(F54:F63)</f>
        <v>3543.7000000000003</v>
      </c>
      <c r="G64" s="63">
        <f>SUM(G54:G63)</f>
        <v>3207.7000000000003</v>
      </c>
      <c r="H64" s="63">
        <f>SUM(H54:H63)</f>
        <v>3207.6000000000004</v>
      </c>
      <c r="I64" s="63">
        <f>SUM(I54:I60)</f>
        <v>6435.944838898621</v>
      </c>
      <c r="J64" s="63">
        <f>SUM(J54:J60)</f>
        <v>155.58253099959273</v>
      </c>
      <c r="K64" s="63">
        <f>G64/F64*100</f>
        <v>90.51838473911448</v>
      </c>
      <c r="L64" s="70">
        <f>SUM(L54:L60)</f>
        <v>1602</v>
      </c>
    </row>
    <row r="65" spans="1:12" ht="39" customHeight="1">
      <c r="A65" s="203" t="s">
        <v>27</v>
      </c>
      <c r="B65" s="203"/>
      <c r="C65" s="203"/>
      <c r="D65" s="203"/>
      <c r="E65" s="203"/>
      <c r="F65" s="203"/>
      <c r="G65" s="203"/>
      <c r="H65" s="203"/>
      <c r="I65" s="203"/>
      <c r="J65" s="203"/>
      <c r="K65" s="203"/>
      <c r="L65" s="203"/>
    </row>
    <row r="66" spans="1:12" ht="1.5" customHeight="1">
      <c r="A66" s="187" t="s">
        <v>28</v>
      </c>
      <c r="B66" s="204" t="s">
        <v>65</v>
      </c>
      <c r="C66" s="205"/>
      <c r="D66" s="9"/>
      <c r="E66" s="23"/>
      <c r="F66" s="23"/>
      <c r="G66" s="23"/>
      <c r="H66" s="23"/>
      <c r="I66" s="159"/>
      <c r="J66" s="159"/>
      <c r="K66" s="159"/>
      <c r="L66" s="21"/>
    </row>
    <row r="67" spans="1:12" ht="16.5" customHeight="1">
      <c r="A67" s="187"/>
      <c r="B67" s="206"/>
      <c r="C67" s="174"/>
      <c r="D67" s="191">
        <v>50</v>
      </c>
      <c r="E67" s="193">
        <f>Рожко!E70</f>
        <v>2288</v>
      </c>
      <c r="F67" s="193">
        <f>Рожко!F70</f>
        <v>1177.3</v>
      </c>
      <c r="G67" s="193">
        <f>Рожко!G70</f>
        <v>1166.7</v>
      </c>
      <c r="H67" s="193">
        <f>Рожко!H70</f>
        <v>1166.7</v>
      </c>
      <c r="I67" s="8"/>
      <c r="J67" s="8"/>
      <c r="K67" s="187">
        <f>G67/F67*100</f>
        <v>99.09963475749596</v>
      </c>
      <c r="L67" s="193">
        <f>Рожко!L70</f>
        <v>118</v>
      </c>
    </row>
    <row r="68" spans="1:12" ht="44.25" customHeight="1">
      <c r="A68" s="187"/>
      <c r="B68" s="175"/>
      <c r="C68" s="176"/>
      <c r="D68" s="191"/>
      <c r="E68" s="194"/>
      <c r="F68" s="194"/>
      <c r="G68" s="194"/>
      <c r="H68" s="194"/>
      <c r="I68" s="8"/>
      <c r="J68" s="8"/>
      <c r="K68" s="187"/>
      <c r="L68" s="194"/>
    </row>
    <row r="69" spans="1:12" ht="72.75" customHeight="1">
      <c r="A69" s="8" t="s">
        <v>29</v>
      </c>
      <c r="B69" s="192" t="s">
        <v>93</v>
      </c>
      <c r="C69" s="192"/>
      <c r="D69" s="9">
        <v>3681.3</v>
      </c>
      <c r="E69" s="9">
        <f>Рожко!E74</f>
        <v>503.4</v>
      </c>
      <c r="F69" s="9">
        <f>Рожко!F74</f>
        <v>435.9</v>
      </c>
      <c r="G69" s="9">
        <f>Рожко!G74</f>
        <v>430.9</v>
      </c>
      <c r="H69" s="8">
        <f>G69</f>
        <v>430.9</v>
      </c>
      <c r="I69" s="8"/>
      <c r="J69" s="8"/>
      <c r="K69" s="8">
        <f>G69/F69*100</f>
        <v>98.85294792383574</v>
      </c>
      <c r="L69" s="9">
        <f>Рожко!L74</f>
        <v>0</v>
      </c>
    </row>
    <row r="70" spans="1:12" ht="72.75" customHeight="1">
      <c r="A70" s="187" t="s">
        <v>30</v>
      </c>
      <c r="B70" s="192" t="s">
        <v>40</v>
      </c>
      <c r="C70" s="192"/>
      <c r="D70" s="193">
        <v>13.4</v>
      </c>
      <c r="E70" s="193">
        <f>Рожко!E75</f>
        <v>40.2</v>
      </c>
      <c r="F70" s="193">
        <f>Рожко!F75</f>
        <v>31.7</v>
      </c>
      <c r="G70" s="193">
        <f>Рожко!G75</f>
        <v>17.7</v>
      </c>
      <c r="H70" s="193">
        <f>Рожко!H75</f>
        <v>17.7</v>
      </c>
      <c r="I70" s="187">
        <f>G70/F70*100</f>
        <v>55.83596214511041</v>
      </c>
      <c r="J70" s="187"/>
      <c r="K70" s="187"/>
      <c r="L70" s="193">
        <f>Рожко!L75</f>
        <v>4</v>
      </c>
    </row>
    <row r="71" spans="1:12" ht="60.75" customHeight="1">
      <c r="A71" s="187"/>
      <c r="B71" s="192"/>
      <c r="C71" s="192"/>
      <c r="D71" s="194"/>
      <c r="E71" s="194"/>
      <c r="F71" s="194"/>
      <c r="G71" s="194"/>
      <c r="H71" s="194"/>
      <c r="I71" s="187"/>
      <c r="J71" s="187"/>
      <c r="K71" s="187"/>
      <c r="L71" s="194"/>
    </row>
    <row r="72" spans="1:12" ht="94.5" customHeight="1">
      <c r="A72" s="8" t="s">
        <v>46</v>
      </c>
      <c r="B72" s="192" t="s">
        <v>94</v>
      </c>
      <c r="C72" s="192"/>
      <c r="D72" s="9">
        <v>97.1</v>
      </c>
      <c r="E72" s="9">
        <f>Рожко!E77</f>
        <v>44.6</v>
      </c>
      <c r="F72" s="9">
        <f>Рожко!F77</f>
        <v>12.3</v>
      </c>
      <c r="G72" s="9">
        <f>Рожко!G77</f>
        <v>3.3</v>
      </c>
      <c r="H72" s="9">
        <f>Рожко!H77</f>
        <v>3.3</v>
      </c>
      <c r="I72" s="9">
        <f>Рожко!I77</f>
        <v>26.829268292682922</v>
      </c>
      <c r="J72" s="9">
        <f>Рожко!J77</f>
        <v>0</v>
      </c>
      <c r="K72" s="8">
        <f>G72/F72*100</f>
        <v>26.829268292682922</v>
      </c>
      <c r="L72" s="9">
        <f>Рожко!L77</f>
        <v>1</v>
      </c>
    </row>
    <row r="73" spans="1:26" ht="27" customHeight="1">
      <c r="A73" s="8"/>
      <c r="B73" s="179" t="s">
        <v>31</v>
      </c>
      <c r="C73" s="179"/>
      <c r="D73" s="11" t="e">
        <f>D67+D69+D70+D72+#REF!</f>
        <v>#REF!</v>
      </c>
      <c r="E73" s="11">
        <f aca="true" t="shared" si="2" ref="E73:J73">SUM(E67:E72)</f>
        <v>2876.2</v>
      </c>
      <c r="F73" s="11">
        <f t="shared" si="2"/>
        <v>1657.1999999999998</v>
      </c>
      <c r="G73" s="11">
        <f t="shared" si="2"/>
        <v>1618.6</v>
      </c>
      <c r="H73" s="11">
        <f t="shared" si="2"/>
        <v>1618.6</v>
      </c>
      <c r="I73" s="11">
        <f t="shared" si="2"/>
        <v>82.66523043779333</v>
      </c>
      <c r="J73" s="11">
        <f t="shared" si="2"/>
        <v>0</v>
      </c>
      <c r="K73" s="11">
        <f>G73/F73*100</f>
        <v>97.6707699734492</v>
      </c>
      <c r="L73" s="25">
        <f>SUM(L67:L72)</f>
        <v>123</v>
      </c>
      <c r="S73" s="13"/>
      <c r="Z73" s="13">
        <v>8078.2</v>
      </c>
    </row>
    <row r="74" spans="1:20" ht="27" customHeight="1">
      <c r="A74" s="8"/>
      <c r="B74" s="179" t="s">
        <v>35</v>
      </c>
      <c r="C74" s="179"/>
      <c r="D74" s="11" t="e">
        <f>D41+D44+#REF!+D73</f>
        <v>#REF!</v>
      </c>
      <c r="E74" s="11">
        <f>E41+E51+E64+E73</f>
        <v>133418.09999999998</v>
      </c>
      <c r="F74" s="11">
        <f>F41+F51+F64+F73</f>
        <v>117127.3</v>
      </c>
      <c r="G74" s="11">
        <f>G41+G51+G64+G73</f>
        <v>114965</v>
      </c>
      <c r="H74" s="11">
        <f>H41+H51+H64+H73</f>
        <v>114908.80000000002</v>
      </c>
      <c r="I74" s="203">
        <f>G74/F74*100</f>
        <v>98.15388897379177</v>
      </c>
      <c r="J74" s="203"/>
      <c r="K74" s="203"/>
      <c r="L74" s="25">
        <f>L41+L44+L64+L73</f>
        <v>186625</v>
      </c>
      <c r="S74" s="13"/>
      <c r="T74" s="13"/>
    </row>
    <row r="75" spans="1:20" ht="27" customHeight="1">
      <c r="A75" s="8"/>
      <c r="B75" s="184" t="s">
        <v>111</v>
      </c>
      <c r="C75" s="185"/>
      <c r="D75" s="11"/>
      <c r="E75" s="19">
        <f>Рожко!E80</f>
        <v>159.1</v>
      </c>
      <c r="F75" s="19">
        <f>Рожко!F80</f>
        <v>33.8</v>
      </c>
      <c r="G75" s="19">
        <f>Рожко!G80</f>
        <v>25.6</v>
      </c>
      <c r="H75" s="19">
        <f>Рожко!H80</f>
        <v>25.6</v>
      </c>
      <c r="I75" s="203">
        <f>G75/F75*100</f>
        <v>75.7396449704142</v>
      </c>
      <c r="J75" s="203"/>
      <c r="K75" s="203"/>
      <c r="L75" s="25"/>
      <c r="S75" s="13"/>
      <c r="T75" s="13"/>
    </row>
    <row r="76" spans="1:20" ht="27" customHeight="1">
      <c r="A76" s="8"/>
      <c r="B76" s="184" t="str">
        <f>Рожко!B81</f>
        <v>УСЬОГО</v>
      </c>
      <c r="C76" s="186"/>
      <c r="D76" s="11"/>
      <c r="E76" s="11">
        <f aca="true" t="shared" si="3" ref="E76:L76">E74+E75</f>
        <v>133577.19999999998</v>
      </c>
      <c r="F76" s="11">
        <f t="shared" si="3"/>
        <v>117161.1</v>
      </c>
      <c r="G76" s="11">
        <f t="shared" si="3"/>
        <v>114990.6</v>
      </c>
      <c r="H76" s="11">
        <f t="shared" si="3"/>
        <v>114934.40000000002</v>
      </c>
      <c r="I76" s="11">
        <f t="shared" si="3"/>
        <v>173.89353394420596</v>
      </c>
      <c r="J76" s="11">
        <f t="shared" si="3"/>
        <v>0</v>
      </c>
      <c r="K76" s="11">
        <f t="shared" si="3"/>
        <v>0</v>
      </c>
      <c r="L76" s="25">
        <f t="shared" si="3"/>
        <v>186625</v>
      </c>
      <c r="S76" s="13"/>
      <c r="T76" s="13"/>
    </row>
    <row r="77" spans="1:12" ht="31.5" customHeight="1">
      <c r="A77" s="203" t="s">
        <v>33</v>
      </c>
      <c r="B77" s="203"/>
      <c r="C77" s="203"/>
      <c r="D77" s="203"/>
      <c r="E77" s="203"/>
      <c r="F77" s="203"/>
      <c r="G77" s="203"/>
      <c r="H77" s="203"/>
      <c r="I77" s="203"/>
      <c r="J77" s="203"/>
      <c r="K77" s="203"/>
      <c r="L77" s="203"/>
    </row>
    <row r="78" spans="1:26" ht="90" customHeight="1">
      <c r="A78" s="8"/>
      <c r="B78" s="192" t="s">
        <v>41</v>
      </c>
      <c r="C78" s="192"/>
      <c r="D78" s="19">
        <v>5841.1</v>
      </c>
      <c r="E78" s="11">
        <f>Рожко!E83</f>
        <v>7590.3</v>
      </c>
      <c r="F78" s="11">
        <f>Рожко!F83</f>
        <v>4196.4</v>
      </c>
      <c r="G78" s="11">
        <f>Рожко!G83</f>
        <v>3967.1</v>
      </c>
      <c r="H78" s="11">
        <f>Рожко!H83</f>
        <v>3967.1</v>
      </c>
      <c r="I78" s="65"/>
      <c r="J78" s="65"/>
      <c r="K78" s="11">
        <f>G78/F78*100</f>
        <v>94.53579258411973</v>
      </c>
      <c r="L78" s="60">
        <f>Рожко!L83</f>
        <v>106</v>
      </c>
      <c r="Z78" s="13">
        <f>Z73-F74</f>
        <v>-109049.1</v>
      </c>
    </row>
    <row r="79" spans="1:12" ht="30.75" customHeight="1">
      <c r="A79" s="8"/>
      <c r="B79" s="179" t="s">
        <v>52</v>
      </c>
      <c r="C79" s="179"/>
      <c r="D79" s="134"/>
      <c r="E79" s="19">
        <f aca="true" t="shared" si="4" ref="E79:L79">E76+E78</f>
        <v>141167.49999999997</v>
      </c>
      <c r="F79" s="19">
        <f t="shared" si="4"/>
        <v>121357.5</v>
      </c>
      <c r="G79" s="19">
        <f t="shared" si="4"/>
        <v>118957.70000000001</v>
      </c>
      <c r="H79" s="19">
        <f t="shared" si="4"/>
        <v>118901.50000000003</v>
      </c>
      <c r="I79" s="19">
        <f t="shared" si="4"/>
        <v>173.89353394420596</v>
      </c>
      <c r="J79" s="19">
        <f t="shared" si="4"/>
        <v>0</v>
      </c>
      <c r="K79" s="19">
        <f t="shared" si="4"/>
        <v>94.53579258411973</v>
      </c>
      <c r="L79" s="60">
        <f t="shared" si="4"/>
        <v>186731</v>
      </c>
    </row>
    <row r="80" spans="1:12" ht="30.75" customHeight="1">
      <c r="A80" s="8"/>
      <c r="B80" s="165" t="s">
        <v>55</v>
      </c>
      <c r="C80" s="166"/>
      <c r="D80" s="166"/>
      <c r="E80" s="166"/>
      <c r="F80" s="166"/>
      <c r="G80" s="166"/>
      <c r="H80" s="166"/>
      <c r="I80" s="166"/>
      <c r="J80" s="166"/>
      <c r="K80" s="166"/>
      <c r="L80" s="167"/>
    </row>
    <row r="81" spans="1:12" ht="93" customHeight="1">
      <c r="A81" s="8"/>
      <c r="B81" s="192" t="s">
        <v>56</v>
      </c>
      <c r="C81" s="192"/>
      <c r="D81" s="58">
        <v>1491.3</v>
      </c>
      <c r="E81" s="11">
        <f>Рожко!E92</f>
        <v>1705.1</v>
      </c>
      <c r="F81" s="11">
        <f>Рожко!F92</f>
        <v>1177</v>
      </c>
      <c r="G81" s="11">
        <f>Рожко!G92</f>
        <v>858.8</v>
      </c>
      <c r="H81" s="11">
        <f>Рожко!H92</f>
        <v>858.8</v>
      </c>
      <c r="I81" s="59"/>
      <c r="J81" s="59"/>
      <c r="K81" s="11"/>
      <c r="L81" s="25"/>
    </row>
    <row r="82" spans="1:20" ht="38.25" customHeight="1">
      <c r="A82" s="8"/>
      <c r="B82" s="179" t="s">
        <v>32</v>
      </c>
      <c r="C82" s="179"/>
      <c r="D82" s="11" t="e">
        <f>D74+D78+D81</f>
        <v>#REF!</v>
      </c>
      <c r="E82" s="11">
        <f aca="true" t="shared" si="5" ref="E82:J82">E79+E81</f>
        <v>142872.59999999998</v>
      </c>
      <c r="F82" s="11">
        <f t="shared" si="5"/>
        <v>122534.5</v>
      </c>
      <c r="G82" s="11">
        <f t="shared" si="5"/>
        <v>119816.50000000001</v>
      </c>
      <c r="H82" s="11">
        <f t="shared" si="5"/>
        <v>119760.30000000003</v>
      </c>
      <c r="I82" s="11">
        <f t="shared" si="5"/>
        <v>173.89353394420596</v>
      </c>
      <c r="J82" s="11">
        <f t="shared" si="5"/>
        <v>0</v>
      </c>
      <c r="K82" s="11">
        <f>G82/F82*100</f>
        <v>97.78184919349245</v>
      </c>
      <c r="L82" s="25">
        <f>L79+L81</f>
        <v>186731</v>
      </c>
      <c r="S82" s="12"/>
      <c r="T82" s="13"/>
    </row>
    <row r="83" spans="1:12" ht="18.75" customHeight="1">
      <c r="A83" s="26"/>
      <c r="B83" s="27"/>
      <c r="C83" s="28"/>
      <c r="D83" s="29"/>
      <c r="E83" s="29"/>
      <c r="F83" s="29"/>
      <c r="G83" s="29"/>
      <c r="H83" s="29"/>
      <c r="I83" s="29"/>
      <c r="J83" s="29"/>
      <c r="K83" s="29"/>
      <c r="L83" s="27"/>
    </row>
    <row r="84" spans="1:19" ht="35.25" customHeight="1">
      <c r="A84" s="84"/>
      <c r="B84" s="85"/>
      <c r="C84" s="85"/>
      <c r="D84" s="86"/>
      <c r="E84" s="86"/>
      <c r="F84" s="86"/>
      <c r="G84" s="86"/>
      <c r="H84" s="86"/>
      <c r="I84" s="86"/>
      <c r="J84" s="86"/>
      <c r="K84" s="86"/>
      <c r="L84" s="87"/>
      <c r="S84" s="13"/>
    </row>
    <row r="85" spans="1:22" ht="76.5" customHeight="1">
      <c r="A85" s="200" t="str">
        <f>Рожко!A98</f>
        <v>*Примітка кількість їздок в електро- та автотраспорті  - 312 162, у т. ч. окремі категорії - 268 065, учасники АТО - 44097</v>
      </c>
      <c r="B85" s="200"/>
      <c r="C85" s="200"/>
      <c r="D85" s="200"/>
      <c r="E85" s="200"/>
      <c r="F85" s="200"/>
      <c r="G85" s="200"/>
      <c r="H85" s="200"/>
      <c r="I85" s="200"/>
      <c r="J85" s="200"/>
      <c r="K85" s="200"/>
      <c r="L85" s="200"/>
      <c r="S85" s="13"/>
      <c r="V85" s="14">
        <f>G79-G63-G61</f>
        <v>118512.90000000001</v>
      </c>
    </row>
    <row r="86" spans="1:19" ht="93.75" customHeight="1">
      <c r="A86" s="200"/>
      <c r="B86" s="200"/>
      <c r="C86" s="200"/>
      <c r="D86" s="200"/>
      <c r="E86" s="200"/>
      <c r="F86" s="200"/>
      <c r="G86" s="200"/>
      <c r="H86" s="200"/>
      <c r="I86" s="200"/>
      <c r="J86" s="200"/>
      <c r="K86" s="200"/>
      <c r="L86" s="200"/>
      <c r="S86" s="13"/>
    </row>
    <row r="87" spans="1:27" ht="81.75" customHeight="1">
      <c r="A87" s="84"/>
      <c r="B87" s="201"/>
      <c r="C87" s="201"/>
      <c r="D87" s="88"/>
      <c r="E87" s="88"/>
      <c r="F87" s="88"/>
      <c r="G87" s="88"/>
      <c r="H87" s="201"/>
      <c r="I87" s="201"/>
      <c r="J87" s="201"/>
      <c r="K87" s="201"/>
      <c r="L87" s="83"/>
      <c r="S87" s="13"/>
      <c r="AA87" s="14">
        <f>H82-H63-H61</f>
        <v>119315.50000000003</v>
      </c>
    </row>
    <row r="88" spans="1:19" ht="144.75" customHeight="1">
      <c r="A88" s="199" t="s">
        <v>74</v>
      </c>
      <c r="B88" s="199"/>
      <c r="C88" s="199"/>
      <c r="D88" s="88"/>
      <c r="E88" s="88"/>
      <c r="F88" s="88"/>
      <c r="G88" s="88"/>
      <c r="H88" s="201" t="str">
        <f>Рожко!H101</f>
        <v>І.М. Благун</v>
      </c>
      <c r="I88" s="201"/>
      <c r="J88" s="201"/>
      <c r="K88" s="201"/>
      <c r="L88" s="83"/>
      <c r="S88" s="13"/>
    </row>
    <row r="89" spans="1:12" ht="48" customHeight="1">
      <c r="A89" s="26"/>
      <c r="B89" s="27"/>
      <c r="C89" s="28"/>
      <c r="D89" s="29"/>
      <c r="E89" s="27"/>
      <c r="F89" s="27"/>
      <c r="G89" s="27"/>
      <c r="H89" s="30"/>
      <c r="I89" s="27"/>
      <c r="J89" s="27"/>
      <c r="K89" s="27"/>
      <c r="L89" s="27"/>
    </row>
    <row r="90" spans="1:12" ht="18.75" customHeight="1">
      <c r="A90" s="26"/>
      <c r="B90" s="27"/>
      <c r="C90" s="28"/>
      <c r="D90" s="29"/>
      <c r="E90" s="27"/>
      <c r="F90" s="30"/>
      <c r="G90" s="30"/>
      <c r="H90" s="30"/>
      <c r="I90" s="27"/>
      <c r="J90" s="27"/>
      <c r="K90" s="27"/>
      <c r="L90" s="27"/>
    </row>
    <row r="91" spans="1:12" ht="30" customHeight="1">
      <c r="A91" s="196" t="str">
        <f>Рожко!A104</f>
        <v>Ушкалова Мадіна Тулкунівна, 97-27</v>
      </c>
      <c r="B91" s="196"/>
      <c r="C91" s="196"/>
      <c r="D91" s="31"/>
      <c r="E91" s="27"/>
      <c r="F91" s="27"/>
      <c r="G91" s="27"/>
      <c r="H91" s="27"/>
      <c r="I91" s="27"/>
      <c r="J91" s="27"/>
      <c r="K91" s="27"/>
      <c r="L91" s="27"/>
    </row>
    <row r="92" spans="1:12" ht="18.75" customHeight="1">
      <c r="A92" s="26"/>
      <c r="B92" s="213"/>
      <c r="C92" s="213"/>
      <c r="D92" s="32"/>
      <c r="E92" s="27"/>
      <c r="F92" s="30"/>
      <c r="G92" s="30"/>
      <c r="H92" s="27"/>
      <c r="I92" s="27"/>
      <c r="J92" s="27"/>
      <c r="K92" s="27"/>
      <c r="L92" s="27"/>
    </row>
    <row r="93" spans="1:12" ht="18.75" customHeight="1">
      <c r="A93" s="26"/>
      <c r="B93" s="213"/>
      <c r="C93" s="213"/>
      <c r="D93" s="32"/>
      <c r="E93" s="27"/>
      <c r="F93" s="27"/>
      <c r="G93" s="27"/>
      <c r="H93" s="27"/>
      <c r="I93" s="27"/>
      <c r="J93" s="27"/>
      <c r="K93" s="27"/>
      <c r="L93" s="27"/>
    </row>
    <row r="94" spans="1:12" ht="18.75" customHeight="1">
      <c r="A94" s="161"/>
      <c r="B94" s="161"/>
      <c r="C94" s="161"/>
      <c r="D94" s="33"/>
      <c r="E94" s="27"/>
      <c r="F94" s="27"/>
      <c r="G94" s="27"/>
      <c r="H94" s="27"/>
      <c r="I94" s="34"/>
      <c r="J94" s="34"/>
      <c r="K94" s="34"/>
      <c r="L94" s="35"/>
    </row>
    <row r="95" spans="1:12" ht="18.75" customHeight="1">
      <c r="A95" s="161"/>
      <c r="B95" s="161"/>
      <c r="C95" s="161"/>
      <c r="D95" s="33"/>
      <c r="E95" s="27"/>
      <c r="F95" s="27"/>
      <c r="G95" s="27"/>
      <c r="H95" s="27"/>
      <c r="I95" s="34"/>
      <c r="J95" s="34"/>
      <c r="K95" s="34"/>
      <c r="L95" s="35"/>
    </row>
    <row r="96" spans="1:12" ht="18.75" customHeight="1">
      <c r="A96" s="161"/>
      <c r="B96" s="161"/>
      <c r="C96" s="161"/>
      <c r="D96" s="33"/>
      <c r="E96" s="27"/>
      <c r="F96" s="27"/>
      <c r="G96" s="27"/>
      <c r="H96" s="27"/>
      <c r="I96" s="212"/>
      <c r="J96" s="212"/>
      <c r="K96" s="212"/>
      <c r="L96" s="212"/>
    </row>
    <row r="97" spans="1:12" ht="18.75" customHeight="1">
      <c r="A97" s="210"/>
      <c r="B97" s="210"/>
      <c r="C97" s="210"/>
      <c r="D97" s="36"/>
      <c r="E97" s="37"/>
      <c r="F97" s="37"/>
      <c r="G97" s="37"/>
      <c r="H97" s="37"/>
      <c r="I97" s="38"/>
      <c r="J97" s="38"/>
      <c r="K97" s="38"/>
      <c r="L97" s="39"/>
    </row>
    <row r="98" spans="1:12" ht="18.75" customHeight="1">
      <c r="A98" s="40"/>
      <c r="B98" s="41"/>
      <c r="C98" s="42"/>
      <c r="D98" s="43"/>
      <c r="E98" s="41"/>
      <c r="F98" s="41"/>
      <c r="G98" s="41"/>
      <c r="H98" s="41"/>
      <c r="I98" s="38"/>
      <c r="J98" s="38"/>
      <c r="K98" s="38"/>
      <c r="L98" s="39"/>
    </row>
    <row r="99" spans="1:12" ht="25.5">
      <c r="A99" s="44"/>
      <c r="B99" s="45"/>
      <c r="C99" s="46"/>
      <c r="D99" s="47"/>
      <c r="E99" s="45"/>
      <c r="F99" s="45"/>
      <c r="G99" s="45"/>
      <c r="H99" s="45"/>
      <c r="I99" s="45"/>
      <c r="J99" s="45"/>
      <c r="K99" s="45"/>
      <c r="L99" s="39"/>
    </row>
    <row r="100" spans="1:12" ht="26.25">
      <c r="A100" s="209"/>
      <c r="B100" s="209"/>
      <c r="C100" s="209"/>
      <c r="D100" s="48"/>
      <c r="E100" s="45"/>
      <c r="F100" s="45"/>
      <c r="G100" s="45"/>
      <c r="H100" s="45"/>
      <c r="I100" s="45"/>
      <c r="J100" s="45"/>
      <c r="K100" s="45"/>
      <c r="L100" s="39"/>
    </row>
    <row r="101" spans="1:12" ht="25.5">
      <c r="A101" s="44"/>
      <c r="B101" s="45"/>
      <c r="C101" s="46"/>
      <c r="D101" s="47"/>
      <c r="E101" s="45"/>
      <c r="F101" s="45"/>
      <c r="G101" s="45"/>
      <c r="H101" s="45"/>
      <c r="I101" s="45"/>
      <c r="J101" s="45"/>
      <c r="K101" s="45"/>
      <c r="L101" s="39"/>
    </row>
    <row r="102" spans="1:12" ht="25.5">
      <c r="A102" s="49"/>
      <c r="B102" s="50"/>
      <c r="C102" s="51"/>
      <c r="D102" s="52"/>
      <c r="E102" s="50"/>
      <c r="F102" s="50"/>
      <c r="G102" s="50"/>
      <c r="H102" s="50"/>
      <c r="I102" s="50"/>
      <c r="J102" s="50"/>
      <c r="K102" s="50"/>
      <c r="L102" s="35"/>
    </row>
    <row r="103" spans="1:12" ht="25.5">
      <c r="A103" s="49"/>
      <c r="B103" s="50"/>
      <c r="C103" s="51"/>
      <c r="D103" s="52"/>
      <c r="E103" s="50"/>
      <c r="F103" s="50"/>
      <c r="G103" s="50"/>
      <c r="H103" s="50"/>
      <c r="I103" s="50"/>
      <c r="J103" s="50"/>
      <c r="K103" s="50"/>
      <c r="L103" s="35"/>
    </row>
    <row r="104" spans="1:14" ht="165" customHeight="1">
      <c r="A104" s="49"/>
      <c r="B104" s="50"/>
      <c r="C104" s="211"/>
      <c r="D104" s="211"/>
      <c r="E104" s="211"/>
      <c r="F104" s="211"/>
      <c r="G104" s="211"/>
      <c r="H104" s="211"/>
      <c r="I104" s="211"/>
      <c r="J104" s="211"/>
      <c r="K104" s="211"/>
      <c r="L104" s="211"/>
      <c r="M104" s="211"/>
      <c r="N104" s="211"/>
    </row>
    <row r="105" spans="1:12" ht="25.5">
      <c r="A105" s="49"/>
      <c r="B105" s="50"/>
      <c r="C105" s="51"/>
      <c r="D105" s="52"/>
      <c r="E105" s="50"/>
      <c r="F105" s="50"/>
      <c r="G105" s="50"/>
      <c r="H105" s="50"/>
      <c r="I105" s="50"/>
      <c r="J105" s="50"/>
      <c r="K105" s="50"/>
      <c r="L105" s="35"/>
    </row>
    <row r="106" spans="1:12" ht="25.5">
      <c r="A106" s="49"/>
      <c r="B106" s="50"/>
      <c r="C106" s="51"/>
      <c r="D106" s="52"/>
      <c r="E106" s="50"/>
      <c r="F106" s="50"/>
      <c r="G106" s="50"/>
      <c r="H106" s="50"/>
      <c r="I106" s="50"/>
      <c r="J106" s="50"/>
      <c r="K106" s="50"/>
      <c r="L106" s="35"/>
    </row>
    <row r="107" spans="1:11" ht="25.5">
      <c r="A107" s="208"/>
      <c r="B107" s="208"/>
      <c r="C107" s="208"/>
      <c r="D107" s="53"/>
      <c r="E107" s="50"/>
      <c r="F107" s="50"/>
      <c r="G107" s="50"/>
      <c r="H107" s="50"/>
      <c r="I107" s="50"/>
      <c r="J107" s="50"/>
      <c r="K107" s="50"/>
    </row>
    <row r="108" spans="1:11" ht="25.5">
      <c r="A108" s="207"/>
      <c r="B108" s="207"/>
      <c r="C108" s="207"/>
      <c r="D108" s="52"/>
      <c r="E108" s="50"/>
      <c r="F108" s="50"/>
      <c r="G108" s="50"/>
      <c r="H108" s="50"/>
      <c r="I108" s="50"/>
      <c r="J108" s="50"/>
      <c r="K108" s="50"/>
    </row>
    <row r="109" spans="1:11" ht="25.5">
      <c r="A109" s="49"/>
      <c r="B109" s="54"/>
      <c r="C109" s="51"/>
      <c r="D109" s="52"/>
      <c r="E109" s="54"/>
      <c r="F109" s="54"/>
      <c r="G109" s="54"/>
      <c r="H109" s="54"/>
      <c r="I109" s="54"/>
      <c r="J109" s="54"/>
      <c r="K109" s="54"/>
    </row>
    <row r="110" ht="26.25">
      <c r="A110" s="55"/>
    </row>
  </sheetData>
  <sheetProtection/>
  <mergeCells count="129">
    <mergeCell ref="L36:L37"/>
    <mergeCell ref="B41:C41"/>
    <mergeCell ref="A42:L43"/>
    <mergeCell ref="B48:C48"/>
    <mergeCell ref="I41:K41"/>
    <mergeCell ref="E36:E37"/>
    <mergeCell ref="K38:K39"/>
    <mergeCell ref="B54:C54"/>
    <mergeCell ref="B55:C55"/>
    <mergeCell ref="A53:L53"/>
    <mergeCell ref="B46:C46"/>
    <mergeCell ref="B47:C47"/>
    <mergeCell ref="B49:C49"/>
    <mergeCell ref="B26:C26"/>
    <mergeCell ref="B33:C33"/>
    <mergeCell ref="B35:C35"/>
    <mergeCell ref="B40:C40"/>
    <mergeCell ref="B34:C34"/>
    <mergeCell ref="B32:C32"/>
    <mergeCell ref="B28:C28"/>
    <mergeCell ref="B31:C31"/>
    <mergeCell ref="B27:C27"/>
    <mergeCell ref="B29:C29"/>
    <mergeCell ref="B15:C15"/>
    <mergeCell ref="B21:C21"/>
    <mergeCell ref="B20:C20"/>
    <mergeCell ref="B25:C25"/>
    <mergeCell ref="B22:C22"/>
    <mergeCell ref="A8:L8"/>
    <mergeCell ref="A9:K9"/>
    <mergeCell ref="A11:A12"/>
    <mergeCell ref="B11:C12"/>
    <mergeCell ref="D11:D12"/>
    <mergeCell ref="F11:F12"/>
    <mergeCell ref="L11:L12"/>
    <mergeCell ref="E11:E12"/>
    <mergeCell ref="H11:H12"/>
    <mergeCell ref="I11:K12"/>
    <mergeCell ref="G11:G12"/>
    <mergeCell ref="I44:K44"/>
    <mergeCell ref="H36:H37"/>
    <mergeCell ref="K36:K37"/>
    <mergeCell ref="G36:G37"/>
    <mergeCell ref="I13:K13"/>
    <mergeCell ref="A14:L14"/>
    <mergeCell ref="B16:C16"/>
    <mergeCell ref="B17:C17"/>
    <mergeCell ref="B18:C18"/>
    <mergeCell ref="B13:C13"/>
    <mergeCell ref="B19:C19"/>
    <mergeCell ref="B39:C39"/>
    <mergeCell ref="A108:C108"/>
    <mergeCell ref="A95:C95"/>
    <mergeCell ref="A96:C96"/>
    <mergeCell ref="A107:C107"/>
    <mergeCell ref="A100:C100"/>
    <mergeCell ref="A97:C97"/>
    <mergeCell ref="A66:A68"/>
    <mergeCell ref="F1:L1"/>
    <mergeCell ref="A94:C94"/>
    <mergeCell ref="B73:C73"/>
    <mergeCell ref="A77:L77"/>
    <mergeCell ref="B81:C81"/>
    <mergeCell ref="B78:C78"/>
    <mergeCell ref="B80:L80"/>
    <mergeCell ref="B23:C23"/>
    <mergeCell ref="B30:C30"/>
    <mergeCell ref="B24:C24"/>
    <mergeCell ref="L70:L71"/>
    <mergeCell ref="A70:A71"/>
    <mergeCell ref="F36:F37"/>
    <mergeCell ref="C104:N104"/>
    <mergeCell ref="A52:L52"/>
    <mergeCell ref="B44:C44"/>
    <mergeCell ref="B38:C38"/>
    <mergeCell ref="B36:C37"/>
    <mergeCell ref="A36:A37"/>
    <mergeCell ref="B45:C45"/>
    <mergeCell ref="G67:G68"/>
    <mergeCell ref="I60:K60"/>
    <mergeCell ref="B64:C64"/>
    <mergeCell ref="A65:L65"/>
    <mergeCell ref="B61:C61"/>
    <mergeCell ref="L67:L68"/>
    <mergeCell ref="E67:E68"/>
    <mergeCell ref="F67:F68"/>
    <mergeCell ref="K67:K68"/>
    <mergeCell ref="I66:K66"/>
    <mergeCell ref="B79:C79"/>
    <mergeCell ref="I59:K59"/>
    <mergeCell ref="B59:C59"/>
    <mergeCell ref="B74:C74"/>
    <mergeCell ref="I74:K74"/>
    <mergeCell ref="F70:F71"/>
    <mergeCell ref="H67:H68"/>
    <mergeCell ref="B60:C60"/>
    <mergeCell ref="I70:K71"/>
    <mergeCell ref="H70:H71"/>
    <mergeCell ref="H88:K88"/>
    <mergeCell ref="I96:L96"/>
    <mergeCell ref="B87:C87"/>
    <mergeCell ref="B82:C82"/>
    <mergeCell ref="H87:K87"/>
    <mergeCell ref="B92:C93"/>
    <mergeCell ref="A91:C91"/>
    <mergeCell ref="A86:L86"/>
    <mergeCell ref="A88:C88"/>
    <mergeCell ref="A85:L85"/>
    <mergeCell ref="B76:C76"/>
    <mergeCell ref="I75:K75"/>
    <mergeCell ref="G70:G71"/>
    <mergeCell ref="E70:E71"/>
    <mergeCell ref="B75:C75"/>
    <mergeCell ref="B70:C71"/>
    <mergeCell ref="D70:D71"/>
    <mergeCell ref="B69:C69"/>
    <mergeCell ref="B72:C72"/>
    <mergeCell ref="D67:D68"/>
    <mergeCell ref="B66:C68"/>
    <mergeCell ref="I45:K45"/>
    <mergeCell ref="B62:C62"/>
    <mergeCell ref="B63:C63"/>
    <mergeCell ref="B56:C56"/>
    <mergeCell ref="B58:C58"/>
    <mergeCell ref="B57:C57"/>
    <mergeCell ref="I46:K46"/>
    <mergeCell ref="B50:C50"/>
    <mergeCell ref="I58:K58"/>
    <mergeCell ref="B51:C51"/>
  </mergeCells>
  <printOptions horizontalCentered="1"/>
  <pageMargins left="0.5905511811023623" right="0.1968503937007874" top="0.2362204724409449" bottom="0.1968503937007874" header="0" footer="0"/>
  <pageSetup fitToHeight="4" horizontalDpi="600" verticalDpi="600" orientation="portrait" paperSize="9" scale="40" r:id="rId3"/>
  <rowBreaks count="4" manualBreakCount="4">
    <brk id="27" max="11" man="1"/>
    <brk id="38" max="11" man="1"/>
    <brk id="56" max="11" man="1"/>
    <brk id="76" max="11" man="1"/>
  </rowBreaks>
  <legacyDrawing r:id="rId2"/>
</worksheet>
</file>

<file path=xl/worksheets/sheet3.xml><?xml version="1.0" encoding="utf-8"?>
<worksheet xmlns="http://schemas.openxmlformats.org/spreadsheetml/2006/main" xmlns:r="http://schemas.openxmlformats.org/officeDocument/2006/relationships">
  <dimension ref="A1:AA110"/>
  <sheetViews>
    <sheetView view="pageBreakPreview" zoomScale="40" zoomScaleNormal="75" zoomScaleSheetLayoutView="40" workbookViewId="0" topLeftCell="A1">
      <pane xSplit="4" ySplit="12" topLeftCell="E48" activePane="bottomRight" state="frozen"/>
      <selection pane="topLeft" activeCell="A1" sqref="A1"/>
      <selection pane="topRight" activeCell="E1" sqref="E1"/>
      <selection pane="bottomLeft" activeCell="A13" sqref="A13"/>
      <selection pane="bottomRight" activeCell="F1" sqref="F1:L1"/>
    </sheetView>
  </sheetViews>
  <sheetFormatPr defaultColWidth="9.00390625" defaultRowHeight="12.75"/>
  <cols>
    <col min="1" max="1" width="12.375" style="1" customWidth="1"/>
    <col min="2" max="2" width="17.00390625" style="2" customWidth="1"/>
    <col min="3" max="3" width="62.00390625" style="3" customWidth="1"/>
    <col min="4" max="4" width="8.25390625" style="4" hidden="1" customWidth="1"/>
    <col min="5" max="7" width="23.25390625" style="2" customWidth="1"/>
    <col min="8" max="8" width="25.75390625" style="2" customWidth="1"/>
    <col min="9" max="9" width="5.25390625" style="2" hidden="1" customWidth="1"/>
    <col min="10" max="10" width="0.37109375" style="2" customWidth="1"/>
    <col min="11" max="11" width="22.625" style="2" customWidth="1"/>
    <col min="12" max="12" width="30.625" style="5" customWidth="1"/>
    <col min="13" max="13" width="1.00390625" style="5" hidden="1" customWidth="1"/>
    <col min="14" max="17" width="9.125" style="5" hidden="1" customWidth="1"/>
    <col min="18" max="18" width="9.125" style="5" customWidth="1"/>
    <col min="19" max="19" width="14.875" style="5" bestFit="1" customWidth="1"/>
    <col min="20" max="21" width="12.25390625" style="5" bestFit="1" customWidth="1"/>
    <col min="22" max="22" width="18.875" style="5" customWidth="1"/>
    <col min="23" max="23" width="23.625" style="5" bestFit="1" customWidth="1"/>
    <col min="24" max="24" width="14.875" style="5" customWidth="1"/>
    <col min="25" max="25" width="9.125" style="5" customWidth="1"/>
    <col min="26" max="26" width="14.125" style="5" bestFit="1" customWidth="1"/>
    <col min="27" max="27" width="20.125" style="5" bestFit="1" customWidth="1"/>
    <col min="28" max="32" width="9.125" style="5" customWidth="1"/>
    <col min="33" max="33" width="8.125" style="5" customWidth="1"/>
    <col min="34" max="16384" width="9.125" style="5" customWidth="1"/>
  </cols>
  <sheetData>
    <row r="1" spans="6:12" ht="87" customHeight="1">
      <c r="F1" s="245" t="s">
        <v>118</v>
      </c>
      <c r="G1" s="245"/>
      <c r="H1" s="245"/>
      <c r="I1" s="245"/>
      <c r="J1" s="245"/>
      <c r="K1" s="245"/>
      <c r="L1" s="245"/>
    </row>
    <row r="2" ht="26.25"/>
    <row r="3" ht="26.25"/>
    <row r="4" ht="26.25"/>
    <row r="5" ht="26.25"/>
    <row r="6" ht="26.25"/>
    <row r="7" ht="26.25"/>
    <row r="8" spans="1:12" ht="126.75" customHeight="1">
      <c r="A8" s="243" t="str">
        <f>Рожко!A5</f>
        <v>На виконання рішення  міської ради від 24.12.2015 № 38  “Про затвердження Програми соціального захисту окремих категорій мешканців м. Кривого Рогу на 2016 рік”  станом на 01.08.2016 було здійснено фінансування на суму 119 760,30 тис. грн., у тому числі по загальному фонду - 118 901,5 тис. грн., по спеціальному фонду -  858,80 тис. грн., а саме по пунктам:</v>
      </c>
      <c r="B8" s="244"/>
      <c r="C8" s="244"/>
      <c r="D8" s="244"/>
      <c r="E8" s="244"/>
      <c r="F8" s="244"/>
      <c r="G8" s="244"/>
      <c r="H8" s="244"/>
      <c r="I8" s="244"/>
      <c r="J8" s="244"/>
      <c r="K8" s="244"/>
      <c r="L8" s="244"/>
    </row>
    <row r="9" spans="1:11" ht="18" customHeight="1">
      <c r="A9" s="223"/>
      <c r="B9" s="223"/>
      <c r="C9" s="223"/>
      <c r="D9" s="223"/>
      <c r="E9" s="223"/>
      <c r="F9" s="223"/>
      <c r="G9" s="223"/>
      <c r="H9" s="223"/>
      <c r="I9" s="223"/>
      <c r="J9" s="223"/>
      <c r="K9" s="223"/>
    </row>
    <row r="10" ht="18" customHeight="1">
      <c r="K10" s="2" t="s">
        <v>0</v>
      </c>
    </row>
    <row r="11" spans="1:12" ht="32.25" customHeight="1">
      <c r="A11" s="224" t="s">
        <v>1</v>
      </c>
      <c r="B11" s="224" t="s">
        <v>2</v>
      </c>
      <c r="C11" s="224"/>
      <c r="D11" s="224" t="s">
        <v>57</v>
      </c>
      <c r="E11" s="224" t="s">
        <v>108</v>
      </c>
      <c r="F11" s="224" t="s">
        <v>37</v>
      </c>
      <c r="G11" s="225" t="s">
        <v>48</v>
      </c>
      <c r="H11" s="224" t="s">
        <v>58</v>
      </c>
      <c r="I11" s="224" t="s">
        <v>59</v>
      </c>
      <c r="J11" s="224"/>
      <c r="K11" s="224"/>
      <c r="L11" s="224" t="s">
        <v>3</v>
      </c>
    </row>
    <row r="12" spans="1:12" ht="87" customHeight="1">
      <c r="A12" s="224"/>
      <c r="B12" s="224"/>
      <c r="C12" s="224"/>
      <c r="D12" s="224"/>
      <c r="E12" s="224"/>
      <c r="F12" s="224"/>
      <c r="G12" s="226"/>
      <c r="H12" s="224"/>
      <c r="I12" s="224"/>
      <c r="J12" s="224"/>
      <c r="K12" s="224"/>
      <c r="L12" s="224"/>
    </row>
    <row r="13" spans="1:12" ht="33" customHeight="1">
      <c r="A13" s="6">
        <v>1</v>
      </c>
      <c r="B13" s="228">
        <v>2</v>
      </c>
      <c r="C13" s="228"/>
      <c r="D13" s="6">
        <v>3</v>
      </c>
      <c r="E13" s="6">
        <v>4</v>
      </c>
      <c r="F13" s="6">
        <v>5</v>
      </c>
      <c r="G13" s="6"/>
      <c r="H13" s="6">
        <v>6</v>
      </c>
      <c r="I13" s="228">
        <v>7</v>
      </c>
      <c r="J13" s="228"/>
      <c r="K13" s="228"/>
      <c r="L13" s="7">
        <v>8</v>
      </c>
    </row>
    <row r="14" spans="1:12" ht="35.25" customHeight="1">
      <c r="A14" s="227" t="s">
        <v>4</v>
      </c>
      <c r="B14" s="227"/>
      <c r="C14" s="227"/>
      <c r="D14" s="227"/>
      <c r="E14" s="227"/>
      <c r="F14" s="227"/>
      <c r="G14" s="227"/>
      <c r="H14" s="227"/>
      <c r="I14" s="227"/>
      <c r="J14" s="227"/>
      <c r="K14" s="227"/>
      <c r="L14" s="227"/>
    </row>
    <row r="15" spans="1:19" ht="108.75" customHeight="1">
      <c r="A15" s="8" t="s">
        <v>5</v>
      </c>
      <c r="B15" s="192" t="str">
        <f>Рожко!B12</f>
        <v>Надання матеріальної допомоги ме-шканцям міста на поховання, лікування громадянам, які опинилися в скрутному становищі </v>
      </c>
      <c r="C15" s="192"/>
      <c r="D15" s="9">
        <v>3215.4</v>
      </c>
      <c r="E15" s="9">
        <f>Рожко!E12</f>
        <v>7697.4</v>
      </c>
      <c r="F15" s="9">
        <f>Рожко!F12</f>
        <v>4313.4</v>
      </c>
      <c r="G15" s="9">
        <f>Рожко!G12</f>
        <v>4228.8</v>
      </c>
      <c r="H15" s="9">
        <f>Рожко!H12</f>
        <v>4228.8</v>
      </c>
      <c r="I15" s="11" t="e">
        <f>H15/#REF!*100</f>
        <v>#REF!</v>
      </c>
      <c r="J15" s="11"/>
      <c r="K15" s="8">
        <f aca="true" t="shared" si="0" ref="K15:K36">G15/F15*100</f>
        <v>98.03867019056894</v>
      </c>
      <c r="L15" s="56">
        <f>Рожко!L12</f>
        <v>3136</v>
      </c>
      <c r="R15" s="5" t="s">
        <v>43</v>
      </c>
      <c r="S15" s="12"/>
    </row>
    <row r="16" spans="1:20" ht="85.5" customHeight="1">
      <c r="A16" s="8" t="s">
        <v>6</v>
      </c>
      <c r="B16" s="192" t="str">
        <f>Рожко!B13</f>
        <v>Надання матеріальної допомоги до 72-ї річниці визволення міста Кривого Рогу ветеранам війни</v>
      </c>
      <c r="C16" s="192"/>
      <c r="D16" s="9">
        <v>16</v>
      </c>
      <c r="E16" s="9">
        <f>Рожко!E13</f>
        <v>10</v>
      </c>
      <c r="F16" s="9">
        <f>Рожко!F13</f>
        <v>10</v>
      </c>
      <c r="G16" s="9">
        <f>Рожко!G13</f>
        <v>10</v>
      </c>
      <c r="H16" s="9">
        <f>Рожко!H13</f>
        <v>10</v>
      </c>
      <c r="I16" s="11" t="e">
        <f>H16/#REF!*100</f>
        <v>#REF!</v>
      </c>
      <c r="J16" s="11"/>
      <c r="K16" s="8">
        <f t="shared" si="0"/>
        <v>100</v>
      </c>
      <c r="L16" s="56">
        <f>Рожко!L13</f>
        <v>10</v>
      </c>
      <c r="S16" s="13">
        <f>H16+H18+H19+H20+H21+H26+H27</f>
        <v>420.20000000000005</v>
      </c>
      <c r="T16" s="13">
        <f>H16+H18+H19+H20+H21+H26+H27</f>
        <v>420.20000000000005</v>
      </c>
    </row>
    <row r="17" spans="1:12" ht="159" customHeight="1">
      <c r="A17" s="8" t="s">
        <v>7</v>
      </c>
      <c r="B17" s="192" t="str">
        <f>Рожко!B14</f>
        <v> Надання матеріальної допомоги до 71-ї річниці Перемоги над нацизмом у Європі та завершення Другої світової війни колишнім працівникам виконкому міської ради – ветеранам війни</v>
      </c>
      <c r="C17" s="192"/>
      <c r="D17" s="9">
        <v>4.8</v>
      </c>
      <c r="E17" s="9">
        <f>Рожко!E14</f>
        <v>7</v>
      </c>
      <c r="F17" s="9">
        <f>Рожко!F14</f>
        <v>6.5</v>
      </c>
      <c r="G17" s="9">
        <f>Рожко!G14</f>
        <v>6.5</v>
      </c>
      <c r="H17" s="9">
        <f>Рожко!H14</f>
        <v>6.5</v>
      </c>
      <c r="I17" s="8">
        <v>0</v>
      </c>
      <c r="J17" s="8">
        <v>0</v>
      </c>
      <c r="K17" s="8">
        <f t="shared" si="0"/>
        <v>100</v>
      </c>
      <c r="L17" s="56">
        <f>Рожко!L14</f>
        <v>13</v>
      </c>
    </row>
    <row r="18" spans="1:12" ht="85.5" customHeight="1">
      <c r="A18" s="8" t="s">
        <v>8</v>
      </c>
      <c r="B18" s="192" t="str">
        <f>Рожко!B15</f>
        <v>Надання матеріальної допомоги до 73-ї річниці Сталінградської битви її учасникам </v>
      </c>
      <c r="C18" s="192"/>
      <c r="D18" s="9">
        <v>55.2</v>
      </c>
      <c r="E18" s="9">
        <f>Рожко!E15</f>
        <v>6.5</v>
      </c>
      <c r="F18" s="9">
        <f>Рожко!F15</f>
        <v>6.5</v>
      </c>
      <c r="G18" s="9">
        <f>Рожко!G15</f>
        <v>6.5</v>
      </c>
      <c r="H18" s="9">
        <f>Рожко!H15</f>
        <v>6.5</v>
      </c>
      <c r="I18" s="8">
        <v>0</v>
      </c>
      <c r="J18" s="8">
        <v>0</v>
      </c>
      <c r="K18" s="8">
        <f t="shared" si="0"/>
        <v>100</v>
      </c>
      <c r="L18" s="56">
        <f>Рожко!L15</f>
        <v>13</v>
      </c>
    </row>
    <row r="19" spans="1:12" ht="86.25" customHeight="1">
      <c r="A19" s="8" t="s">
        <v>9</v>
      </c>
      <c r="B19" s="192" t="str">
        <f>Рожко!B16</f>
        <v>Надання матеріальної допомоги до Дня партизанської слави ветеранам війни </v>
      </c>
      <c r="C19" s="192"/>
      <c r="D19" s="9">
        <v>64.8</v>
      </c>
      <c r="E19" s="9">
        <f>Рожко!E16</f>
        <v>8</v>
      </c>
      <c r="F19" s="9">
        <f>Рожко!F16</f>
        <v>0</v>
      </c>
      <c r="G19" s="9">
        <f>Рожко!G16</f>
        <v>0</v>
      </c>
      <c r="H19" s="9">
        <f>Рожко!H16</f>
        <v>0</v>
      </c>
      <c r="I19" s="8">
        <v>0</v>
      </c>
      <c r="J19" s="8">
        <v>0</v>
      </c>
      <c r="K19" s="8" t="e">
        <f t="shared" si="0"/>
        <v>#DIV/0!</v>
      </c>
      <c r="L19" s="56">
        <f>Рожко!L16</f>
        <v>0</v>
      </c>
    </row>
    <row r="20" spans="1:12" ht="66" customHeight="1">
      <c r="A20" s="8" t="s">
        <v>10</v>
      </c>
      <c r="B20" s="192" t="str">
        <f>Рожко!B17</f>
        <v>Надання матеріальної допомоги до Міжнародного дня людей похилого віку</v>
      </c>
      <c r="C20" s="192"/>
      <c r="D20" s="9">
        <v>235.4</v>
      </c>
      <c r="E20" s="9">
        <f>Рожко!E17</f>
        <v>52.2</v>
      </c>
      <c r="F20" s="9">
        <f>Рожко!F17</f>
        <v>0</v>
      </c>
      <c r="G20" s="9">
        <f>Рожко!G17</f>
        <v>0</v>
      </c>
      <c r="H20" s="9">
        <f>Рожко!H17</f>
        <v>0</v>
      </c>
      <c r="I20" s="8">
        <v>0</v>
      </c>
      <c r="J20" s="8">
        <v>0</v>
      </c>
      <c r="K20" s="8" t="e">
        <f t="shared" si="0"/>
        <v>#DIV/0!</v>
      </c>
      <c r="L20" s="56">
        <f>Рожко!L17</f>
        <v>0</v>
      </c>
    </row>
    <row r="21" spans="1:21" ht="138.75" customHeight="1">
      <c r="A21" s="76" t="s">
        <v>11</v>
      </c>
      <c r="B21" s="192" t="str">
        <f>Рожко!B18</f>
        <v>Надання матеріальної допомоги до Міжнародного дня захисту дітей одиноким матерям, які виховують дітей-інвалідів та сім’ям, у яких діти-інваліди перебувають під опікою </v>
      </c>
      <c r="C21" s="192"/>
      <c r="D21" s="9">
        <v>65.4</v>
      </c>
      <c r="E21" s="9">
        <f>Рожко!E18</f>
        <v>131</v>
      </c>
      <c r="F21" s="9">
        <f>Рожко!F18</f>
        <v>131</v>
      </c>
      <c r="G21" s="9">
        <f>Рожко!G18</f>
        <v>131</v>
      </c>
      <c r="H21" s="9">
        <f>Рожко!H18</f>
        <v>131</v>
      </c>
      <c r="I21" s="8">
        <v>0</v>
      </c>
      <c r="J21" s="8">
        <v>0</v>
      </c>
      <c r="K21" s="8">
        <f t="shared" si="0"/>
        <v>100</v>
      </c>
      <c r="L21" s="56">
        <f>Рожко!L18</f>
        <v>655</v>
      </c>
      <c r="U21" s="14">
        <f>H21++H25+H26+H27</f>
        <v>452</v>
      </c>
    </row>
    <row r="22" spans="1:19" ht="61.5" customHeight="1">
      <c r="A22" s="8" t="s">
        <v>12</v>
      </c>
      <c r="B22" s="192" t="str">
        <f>Рожко!B19</f>
        <v>Надання матеріальної допомоги до Дня чорнобильської трагедії </v>
      </c>
      <c r="C22" s="192"/>
      <c r="D22" s="9">
        <v>4.8</v>
      </c>
      <c r="E22" s="9">
        <f>Рожко!E19</f>
        <v>2237.5</v>
      </c>
      <c r="F22" s="9">
        <f>Рожко!F19</f>
        <v>2234</v>
      </c>
      <c r="G22" s="9">
        <f>Рожко!G19</f>
        <v>2234</v>
      </c>
      <c r="H22" s="9">
        <f>Рожко!H19</f>
        <v>2234</v>
      </c>
      <c r="I22" s="11" t="e">
        <f>H22/#REF!*100</f>
        <v>#REF!</v>
      </c>
      <c r="J22" s="11"/>
      <c r="K22" s="8">
        <f t="shared" si="0"/>
        <v>100</v>
      </c>
      <c r="L22" s="56">
        <f>Рожко!L19</f>
        <v>4466</v>
      </c>
      <c r="S22" s="13">
        <f>H22+H23+H24</f>
        <v>2304.8</v>
      </c>
    </row>
    <row r="23" spans="1:19" ht="92.25" customHeight="1">
      <c r="A23" s="8" t="s">
        <v>13</v>
      </c>
      <c r="B23" s="192" t="str">
        <f>Рожко!B20</f>
        <v>Надання матеріальної допомоги до 27-ї річниці Дня вшанування учасників бойових дій  на території інших держав</v>
      </c>
      <c r="C23" s="192"/>
      <c r="D23" s="9">
        <v>4</v>
      </c>
      <c r="E23" s="9">
        <f>Рожко!E20</f>
        <v>66.8</v>
      </c>
      <c r="F23" s="9">
        <f>Рожко!F20</f>
        <v>66.8</v>
      </c>
      <c r="G23" s="9">
        <f>Рожко!G20</f>
        <v>66.8</v>
      </c>
      <c r="H23" s="9">
        <f>Рожко!H20</f>
        <v>66.8</v>
      </c>
      <c r="I23" s="11" t="e">
        <f>H23/#REF!*100</f>
        <v>#REF!</v>
      </c>
      <c r="J23" s="11"/>
      <c r="K23" s="8">
        <f t="shared" si="0"/>
        <v>100</v>
      </c>
      <c r="L23" s="56">
        <f>Рожко!L20</f>
        <v>191</v>
      </c>
      <c r="S23" s="13">
        <f>H22+H23+H24</f>
        <v>2304.8</v>
      </c>
    </row>
    <row r="24" spans="1:12" ht="109.5" customHeight="1">
      <c r="A24" s="8" t="s">
        <v>14</v>
      </c>
      <c r="B24" s="192" t="str">
        <f>Рожко!B21</f>
        <v>Надання матеріальної допомоги меш-канцям міста, яким у 2016 році виповнюється 100 років від  дня народження</v>
      </c>
      <c r="C24" s="192"/>
      <c r="D24" s="9">
        <v>15</v>
      </c>
      <c r="E24" s="9">
        <f>Рожко!E21</f>
        <v>7</v>
      </c>
      <c r="F24" s="9">
        <f>Рожко!F21</f>
        <v>4</v>
      </c>
      <c r="G24" s="9">
        <f>Рожко!G21</f>
        <v>4</v>
      </c>
      <c r="H24" s="9">
        <f>Рожко!H21</f>
        <v>4</v>
      </c>
      <c r="I24" s="10">
        <f>H24</f>
        <v>4</v>
      </c>
      <c r="J24" s="10">
        <f>I24</f>
        <v>4</v>
      </c>
      <c r="K24" s="8">
        <f t="shared" si="0"/>
        <v>100</v>
      </c>
      <c r="L24" s="56">
        <f>Рожко!L21</f>
        <v>4</v>
      </c>
    </row>
    <row r="25" spans="1:12" ht="135.75" customHeight="1">
      <c r="A25" s="8" t="s">
        <v>15</v>
      </c>
      <c r="B25" s="192" t="str">
        <f>Рожко!B22</f>
        <v>Надання щомісячної матеріальної допомоги батькам (матері, батькові), дітям, удовам, які не вийшли заміж вдруге, загиблих, померлих учасників бойових дій в Афганістані</v>
      </c>
      <c r="C25" s="192"/>
      <c r="D25" s="9">
        <v>87.6</v>
      </c>
      <c r="E25" s="9">
        <f>Рожко!E22</f>
        <v>82.8</v>
      </c>
      <c r="F25" s="9">
        <f>Рожко!F22</f>
        <v>48.3</v>
      </c>
      <c r="G25" s="9">
        <f>Рожко!G22</f>
        <v>48.3</v>
      </c>
      <c r="H25" s="9">
        <f>Рожко!H22</f>
        <v>48.3</v>
      </c>
      <c r="I25" s="11">
        <v>100</v>
      </c>
      <c r="J25" s="11"/>
      <c r="K25" s="8">
        <f t="shared" si="0"/>
        <v>100</v>
      </c>
      <c r="L25" s="56">
        <f>Рожко!L22</f>
        <v>69</v>
      </c>
    </row>
    <row r="26" spans="1:12" ht="84.75" customHeight="1">
      <c r="A26" s="8" t="s">
        <v>16</v>
      </c>
      <c r="B26" s="192" t="str">
        <f>Рожко!B23</f>
        <v>Надання щомісячної матеріальної допомоги інвалідам війни 1 групи в Афганістані</v>
      </c>
      <c r="C26" s="192"/>
      <c r="D26" s="9">
        <v>14.4</v>
      </c>
      <c r="E26" s="9">
        <f>Рожко!E23</f>
        <v>14.4</v>
      </c>
      <c r="F26" s="9">
        <f>Рожко!F23</f>
        <v>8.4</v>
      </c>
      <c r="G26" s="9">
        <f>Рожко!G23</f>
        <v>8.4</v>
      </c>
      <c r="H26" s="9">
        <f>Рожко!H23</f>
        <v>8.4</v>
      </c>
      <c r="I26" s="11">
        <v>0</v>
      </c>
      <c r="J26" s="11"/>
      <c r="K26" s="8">
        <f t="shared" si="0"/>
        <v>100</v>
      </c>
      <c r="L26" s="56">
        <f>Рожко!L23</f>
        <v>12</v>
      </c>
    </row>
    <row r="27" spans="1:12" ht="131.25" customHeight="1">
      <c r="A27" s="10" t="s">
        <v>17</v>
      </c>
      <c r="B27" s="192" t="str">
        <f>Рожко!B24</f>
        <v>Надання одноразової матеріальної допомоги сім’ям загиблих, померлих учасників бойових дій у Афганістані  та інвалідам війни І  групи в Афганістані </v>
      </c>
      <c r="C27" s="192"/>
      <c r="D27" s="15">
        <v>274</v>
      </c>
      <c r="E27" s="9">
        <f>Рожко!E24</f>
        <v>264.3</v>
      </c>
      <c r="F27" s="9">
        <f>Рожко!F24</f>
        <v>264.4</v>
      </c>
      <c r="G27" s="9">
        <f>Рожко!G24</f>
        <v>264.3</v>
      </c>
      <c r="H27" s="9">
        <f>Рожко!H24</f>
        <v>264.3</v>
      </c>
      <c r="I27" s="8">
        <v>0</v>
      </c>
      <c r="J27" s="8">
        <v>0</v>
      </c>
      <c r="K27" s="8">
        <f t="shared" si="0"/>
        <v>99.96217851739789</v>
      </c>
      <c r="L27" s="56">
        <f>Рожко!L24</f>
        <v>76</v>
      </c>
    </row>
    <row r="28" spans="1:12" ht="189.75" customHeight="1">
      <c r="A28" s="10" t="s">
        <v>18</v>
      </c>
      <c r="B28" s="192" t="str">
        <f>Рожко!B25</f>
        <v> Надання матеріальної допомоги дітям-сиротам, дітям, позбавленим батьківського піклування, та особам з їх числа, які навчаються в професійно-технічних, вищих навчальних закладах I-II рівнів акредитації</v>
      </c>
      <c r="C28" s="192"/>
      <c r="D28" s="15">
        <v>198.4</v>
      </c>
      <c r="E28" s="9">
        <f>Рожко!E25</f>
        <v>147</v>
      </c>
      <c r="F28" s="9">
        <f>Рожко!F25</f>
        <v>147</v>
      </c>
      <c r="G28" s="9">
        <f>Рожко!G25</f>
        <v>147</v>
      </c>
      <c r="H28" s="9">
        <f>Рожко!H25</f>
        <v>147</v>
      </c>
      <c r="I28" s="8">
        <v>0</v>
      </c>
      <c r="J28" s="8">
        <v>0</v>
      </c>
      <c r="K28" s="8">
        <f t="shared" si="0"/>
        <v>100</v>
      </c>
      <c r="L28" s="56">
        <f>Рожко!L25</f>
        <v>625</v>
      </c>
    </row>
    <row r="29" spans="1:12" ht="165" customHeight="1">
      <c r="A29" s="10" t="s">
        <v>19</v>
      </c>
      <c r="B29" s="192" t="str">
        <f>Рожко!B26</f>
        <v>Надання одноразової матеріальної допомоги батькам, удовам та дітям працівників органів Міністерств внутрішніх справ і надзвичайних ситуацій України, які загинули під час виконання службових обов’язків </v>
      </c>
      <c r="C29" s="192"/>
      <c r="D29" s="15">
        <v>81</v>
      </c>
      <c r="E29" s="9">
        <f>Рожко!E26</f>
        <v>100</v>
      </c>
      <c r="F29" s="9">
        <f>Рожко!F26</f>
        <v>0</v>
      </c>
      <c r="G29" s="9">
        <f>Рожко!G26</f>
        <v>0</v>
      </c>
      <c r="H29" s="9">
        <f>Рожко!H26</f>
        <v>0</v>
      </c>
      <c r="I29" s="8">
        <v>0</v>
      </c>
      <c r="J29" s="8">
        <v>0</v>
      </c>
      <c r="K29" s="8" t="e">
        <f t="shared" si="0"/>
        <v>#DIV/0!</v>
      </c>
      <c r="L29" s="56">
        <f>Рожко!L26</f>
        <v>0</v>
      </c>
    </row>
    <row r="30" spans="1:12" ht="163.5" customHeight="1">
      <c r="A30" s="10" t="s">
        <v>34</v>
      </c>
      <c r="B30" s="192" t="str">
        <f>Рожко!B27</f>
        <v>Надання щомісячної матеріальної допомоги дітям загиблих працівників органів Міністерств внутрішніх справ та надзвичайних ситуацій України </v>
      </c>
      <c r="C30" s="192"/>
      <c r="D30" s="15">
        <v>7.8</v>
      </c>
      <c r="E30" s="9">
        <f>Рожко!E27</f>
        <v>9.6</v>
      </c>
      <c r="F30" s="9">
        <f>Рожко!F27</f>
        <v>4.4</v>
      </c>
      <c r="G30" s="9">
        <f>Рожко!G27</f>
        <v>4.2</v>
      </c>
      <c r="H30" s="9">
        <f>Рожко!H27</f>
        <v>4.2</v>
      </c>
      <c r="I30" s="11"/>
      <c r="J30" s="11"/>
      <c r="K30" s="8">
        <f t="shared" si="0"/>
        <v>95.45454545454545</v>
      </c>
      <c r="L30" s="56">
        <f>Рожко!L27</f>
        <v>6</v>
      </c>
    </row>
    <row r="31" spans="1:12" ht="91.5" customHeight="1">
      <c r="A31" s="10" t="s">
        <v>38</v>
      </c>
      <c r="B31" s="192" t="str">
        <f>Рожко!B28</f>
        <v>Надання одноразової матеріальної допомоги батькам, діти яких хворіють на фенілкетонурію</v>
      </c>
      <c r="C31" s="192"/>
      <c r="D31" s="15">
        <v>7.3</v>
      </c>
      <c r="E31" s="9">
        <f>Рожко!E28</f>
        <v>24.2</v>
      </c>
      <c r="F31" s="9">
        <f>Рожко!F28</f>
        <v>24.2</v>
      </c>
      <c r="G31" s="9">
        <f>Рожко!G28</f>
        <v>24.2</v>
      </c>
      <c r="H31" s="9">
        <f>Рожко!H28</f>
        <v>24.2</v>
      </c>
      <c r="I31" s="11"/>
      <c r="J31" s="11"/>
      <c r="K31" s="8">
        <f t="shared" si="0"/>
        <v>100</v>
      </c>
      <c r="L31" s="56">
        <f>Рожко!L28</f>
        <v>11</v>
      </c>
    </row>
    <row r="32" spans="1:12" ht="108.75" customHeight="1">
      <c r="A32" s="75" t="s">
        <v>44</v>
      </c>
      <c r="B32" s="192" t="str">
        <f>Рожко!B29</f>
        <v>Надання матеріальної допомоги інвалідам колясочникам для обладнання зручностями житлових приміщень</v>
      </c>
      <c r="C32" s="192"/>
      <c r="D32" s="15">
        <v>25.4</v>
      </c>
      <c r="E32" s="9">
        <f>Рожко!E29</f>
        <v>300</v>
      </c>
      <c r="F32" s="9">
        <f>Рожко!F29</f>
        <v>199</v>
      </c>
      <c r="G32" s="9">
        <f>Рожко!G29</f>
        <v>91.4</v>
      </c>
      <c r="H32" s="9">
        <f>Рожко!H29</f>
        <v>91.4</v>
      </c>
      <c r="I32" s="11"/>
      <c r="J32" s="11"/>
      <c r="K32" s="8">
        <f t="shared" si="0"/>
        <v>45.92964824120603</v>
      </c>
      <c r="L32" s="56">
        <f>Рожко!L29</f>
        <v>1</v>
      </c>
    </row>
    <row r="33" spans="1:12" ht="140.25" customHeight="1">
      <c r="A33" s="10" t="s">
        <v>36</v>
      </c>
      <c r="B33" s="192" t="str">
        <f>Рожко!B30</f>
        <v>Надання матеріальної допомоги на лікування військовослужбовцям, які брали участь (виконували завдання) у антитерористичній операції на сході України</v>
      </c>
      <c r="C33" s="192"/>
      <c r="D33" s="15">
        <v>500</v>
      </c>
      <c r="E33" s="9">
        <f>Рожко!E30</f>
        <v>19500</v>
      </c>
      <c r="F33" s="9">
        <f>Рожко!F30</f>
        <v>14500</v>
      </c>
      <c r="G33" s="9">
        <f>Рожко!G30</f>
        <v>13720</v>
      </c>
      <c r="H33" s="9">
        <f>Рожко!H30</f>
        <v>13715</v>
      </c>
      <c r="I33" s="11"/>
      <c r="J33" s="11"/>
      <c r="K33" s="8">
        <f t="shared" si="0"/>
        <v>94.62068965517241</v>
      </c>
      <c r="L33" s="56">
        <f>Рожко!L30</f>
        <v>2744</v>
      </c>
    </row>
    <row r="34" spans="1:19" ht="106.5" customHeight="1">
      <c r="A34" s="61" t="s">
        <v>47</v>
      </c>
      <c r="B34" s="192" t="str">
        <f>Рожко!B31</f>
        <v>Матеріальна допомога на вирішення соціально-побутових питань учасникам антитерористичної операції на сході України</v>
      </c>
      <c r="C34" s="192"/>
      <c r="D34" s="15"/>
      <c r="E34" s="9">
        <f>Рожко!E31</f>
        <v>4450.1</v>
      </c>
      <c r="F34" s="9">
        <f>Рожко!F31</f>
        <v>2638.4</v>
      </c>
      <c r="G34" s="9">
        <f>Рожко!G31</f>
        <v>2638.4</v>
      </c>
      <c r="H34" s="9">
        <f>Рожко!H31</f>
        <v>2637</v>
      </c>
      <c r="I34" s="10">
        <v>0</v>
      </c>
      <c r="J34" s="10">
        <v>0</v>
      </c>
      <c r="K34" s="8">
        <f t="shared" si="0"/>
        <v>100</v>
      </c>
      <c r="L34" s="56">
        <f>Рожко!L31</f>
        <v>1963</v>
      </c>
      <c r="S34" s="13"/>
    </row>
    <row r="35" spans="1:19" ht="408.75" customHeight="1">
      <c r="A35" s="61" t="s">
        <v>66</v>
      </c>
      <c r="B35" s="192" t="str">
        <f>Рожко!B32</f>
        <v>Надання матеріальної допомоги сім’ям військовослужбовців (резервістів, військовозобов’язаних) та працівників Збройних сил України, Національної гвардії України, Слу-жби безпеки України, Служби зовнішньої розвідки України, Державної прикордонної служби України, осіб рядового, начальницького складу, військовослужбовців, працівників Міністерства внутрішніх справ України, Управління державної охо-рони України, Державної служби спеціального зв’язку та захисту інформації України, інших, утворених відповідно до законів України військових формувань, загиблих під час участі (виконання завдання) в антитерористичній операції на сході України</v>
      </c>
      <c r="C35" s="192"/>
      <c r="D35" s="15"/>
      <c r="E35" s="9">
        <f>Рожко!E32</f>
        <v>614.2</v>
      </c>
      <c r="F35" s="9">
        <f>Рожко!F32</f>
        <v>330</v>
      </c>
      <c r="G35" s="9">
        <f>Рожко!G32</f>
        <v>316.29999999999995</v>
      </c>
      <c r="H35" s="9">
        <f>Рожко!H32</f>
        <v>316.29999999999995</v>
      </c>
      <c r="I35" s="66"/>
      <c r="J35" s="67"/>
      <c r="K35" s="64">
        <f t="shared" si="0"/>
        <v>95.84848484848484</v>
      </c>
      <c r="L35" s="56">
        <f>Рожко!L32</f>
        <v>3</v>
      </c>
      <c r="S35" s="13"/>
    </row>
    <row r="36" spans="1:19" ht="409.5" customHeight="1">
      <c r="A36" s="157" t="s">
        <v>70</v>
      </c>
      <c r="B36" s="170" t="s">
        <v>88</v>
      </c>
      <c r="C36" s="156"/>
      <c r="D36" s="73"/>
      <c r="E36" s="193">
        <f>Рожко!E36</f>
        <v>337.2</v>
      </c>
      <c r="F36" s="193">
        <f>Рожко!F36</f>
        <v>174.2</v>
      </c>
      <c r="G36" s="193">
        <f>Рожко!G36</f>
        <v>58.8</v>
      </c>
      <c r="H36" s="193">
        <f>Рожко!H36</f>
        <v>58.8</v>
      </c>
      <c r="I36" s="66"/>
      <c r="J36" s="67"/>
      <c r="K36" s="168">
        <f t="shared" si="0"/>
        <v>33.75430539609644</v>
      </c>
      <c r="L36" s="229">
        <v>2</v>
      </c>
      <c r="S36" s="13"/>
    </row>
    <row r="37" spans="1:19" ht="30.75" customHeight="1">
      <c r="A37" s="158"/>
      <c r="B37" s="219"/>
      <c r="C37" s="220"/>
      <c r="D37" s="73"/>
      <c r="E37" s="194"/>
      <c r="F37" s="194"/>
      <c r="G37" s="194"/>
      <c r="H37" s="194"/>
      <c r="I37" s="66"/>
      <c r="J37" s="67"/>
      <c r="K37" s="169"/>
      <c r="L37" s="230"/>
      <c r="S37" s="13"/>
    </row>
    <row r="38" spans="1:19" ht="163.5" customHeight="1">
      <c r="A38" s="131" t="s">
        <v>89</v>
      </c>
      <c r="B38" s="182" t="s">
        <v>113</v>
      </c>
      <c r="C38" s="183"/>
      <c r="D38" s="73"/>
      <c r="E38" s="68">
        <f>Рожко!E38</f>
        <v>87964</v>
      </c>
      <c r="F38" s="68">
        <f>Рожко!F38</f>
        <v>86090.5</v>
      </c>
      <c r="G38" s="68">
        <f>Рожко!G38</f>
        <v>85446</v>
      </c>
      <c r="H38" s="68">
        <f>Рожко!H38</f>
        <v>85446</v>
      </c>
      <c r="I38" s="68">
        <f>Рожко!I38</f>
        <v>0</v>
      </c>
      <c r="J38" s="68">
        <f>Рожко!J38</f>
        <v>0</v>
      </c>
      <c r="K38" s="133"/>
      <c r="L38" s="68">
        <f>Рожко!L38</f>
        <v>170892</v>
      </c>
      <c r="S38" s="13"/>
    </row>
    <row r="39" spans="1:19" ht="163.5" customHeight="1">
      <c r="A39" s="131" t="s">
        <v>121</v>
      </c>
      <c r="B39" s="182" t="str">
        <f>Рожко!B39</f>
        <v>Надання матеріальної допомоги мешканцям міста на оплату послуг на поховання громадян-учасників ліквідації нас-лідків аварії на Чорнобильській атомній електростанції (крім учасників ліквідації наслідків аварії на Чорнобильській атомній електростанції, прирівняних до інвалідів війни), членів сімей загиблих воїнів-інтернаціоналістів та громадян, яким присвоєно звання «Почесний громадянин міста Кривого Рогу».</v>
      </c>
      <c r="C39" s="183"/>
      <c r="D39" s="73"/>
      <c r="E39" s="68">
        <f>Рожко!E39</f>
        <v>22.2</v>
      </c>
      <c r="F39" s="68">
        <f>Рожко!F39</f>
        <v>2.6</v>
      </c>
      <c r="G39" s="68">
        <f>Рожко!G39</f>
        <v>0</v>
      </c>
      <c r="H39" s="68">
        <f>Рожко!H39</f>
        <v>0</v>
      </c>
      <c r="I39" s="139"/>
      <c r="J39" s="140"/>
      <c r="K39" s="133"/>
      <c r="L39" s="68">
        <f>Рожко!L39</f>
        <v>0</v>
      </c>
      <c r="S39" s="13"/>
    </row>
    <row r="40" spans="1:19" ht="163.5" customHeight="1">
      <c r="A40" s="131" t="s">
        <v>132</v>
      </c>
      <c r="B40" s="182" t="str">
        <f>Рожко!B40</f>
        <v>Надання матеріальної допомоги  за рахунок субвенції з обласного бюджету бюджетам міст, районів та об’єднаних територіальних громад на виконання доручень виборців депутатами обласної ради у 2016 році</v>
      </c>
      <c r="C40" s="183"/>
      <c r="D40" s="73"/>
      <c r="E40" s="68">
        <f>Рожко!E40</f>
        <v>24</v>
      </c>
      <c r="F40" s="68">
        <f>Рожко!F40</f>
        <v>24</v>
      </c>
      <c r="G40" s="68">
        <f>Рожко!G40</f>
        <v>24</v>
      </c>
      <c r="H40" s="68">
        <f>Рожко!H40</f>
        <v>24</v>
      </c>
      <c r="I40" s="68">
        <f>Рожко!I40</f>
        <v>0</v>
      </c>
      <c r="J40" s="68">
        <f>Рожко!J40</f>
        <v>0</v>
      </c>
      <c r="K40" s="68">
        <f>Рожко!K40</f>
        <v>0</v>
      </c>
      <c r="L40" s="68">
        <f>Рожко!L40</f>
        <v>8</v>
      </c>
      <c r="S40" s="13"/>
    </row>
    <row r="41" spans="1:23" s="16" customFormat="1" ht="36.75" customHeight="1">
      <c r="A41" s="8"/>
      <c r="B41" s="231" t="s">
        <v>20</v>
      </c>
      <c r="C41" s="231"/>
      <c r="D41" s="11">
        <f>SUM(D15:D33)</f>
        <v>4876.700000000001</v>
      </c>
      <c r="E41" s="72">
        <f>SUM(E15:E40)</f>
        <v>124077.39999999998</v>
      </c>
      <c r="F41" s="72">
        <f>SUM(F15:F40)</f>
        <v>111227.6</v>
      </c>
      <c r="G41" s="72">
        <f>SUM(G15:G40)</f>
        <v>109478.9</v>
      </c>
      <c r="H41" s="72">
        <f>SUM(H15:H40)</f>
        <v>109472.5</v>
      </c>
      <c r="I41" s="171">
        <f>G41/F41*100</f>
        <v>98.42781827532015</v>
      </c>
      <c r="J41" s="172"/>
      <c r="K41" s="173"/>
      <c r="L41" s="25">
        <f>SUM(L15:L40)</f>
        <v>184900</v>
      </c>
      <c r="R41" s="17"/>
      <c r="S41" s="18"/>
      <c r="T41" s="18"/>
      <c r="W41" s="137">
        <f>L41+L67+8925+500+224+439+2+4</f>
        <v>195112</v>
      </c>
    </row>
    <row r="42" spans="1:12" ht="16.5" customHeight="1">
      <c r="A42" s="203" t="s">
        <v>104</v>
      </c>
      <c r="B42" s="203"/>
      <c r="C42" s="203"/>
      <c r="D42" s="203"/>
      <c r="E42" s="203"/>
      <c r="F42" s="203"/>
      <c r="G42" s="203"/>
      <c r="H42" s="203"/>
      <c r="I42" s="203"/>
      <c r="J42" s="203"/>
      <c r="K42" s="203"/>
      <c r="L42" s="203"/>
    </row>
    <row r="43" spans="1:12" ht="54" customHeight="1">
      <c r="A43" s="203"/>
      <c r="B43" s="203"/>
      <c r="C43" s="203"/>
      <c r="D43" s="203"/>
      <c r="E43" s="203"/>
      <c r="F43" s="203"/>
      <c r="G43" s="203"/>
      <c r="H43" s="203"/>
      <c r="I43" s="203"/>
      <c r="J43" s="203"/>
      <c r="K43" s="203"/>
      <c r="L43" s="203"/>
    </row>
    <row r="44" spans="1:19" ht="66.75" customHeight="1">
      <c r="A44" s="8"/>
      <c r="B44" s="188" t="s">
        <v>98</v>
      </c>
      <c r="C44" s="188" t="s">
        <v>98</v>
      </c>
      <c r="D44" s="58">
        <v>842.5</v>
      </c>
      <c r="E44" s="135">
        <f>Рожко!E47</f>
        <v>846.8</v>
      </c>
      <c r="F44" s="135">
        <f>Рожко!F47</f>
        <v>546.8</v>
      </c>
      <c r="G44" s="135">
        <f>Рожко!G47</f>
        <v>539.8</v>
      </c>
      <c r="H44" s="135">
        <f>Рожко!H47</f>
        <v>491.4</v>
      </c>
      <c r="I44" s="187">
        <f>G44/F44*100</f>
        <v>98.7198244330651</v>
      </c>
      <c r="J44" s="187"/>
      <c r="K44" s="187"/>
      <c r="L44" s="21"/>
      <c r="S44" s="13"/>
    </row>
    <row r="45" spans="1:19" ht="71.25" customHeight="1">
      <c r="A45" s="8"/>
      <c r="B45" s="188" t="s">
        <v>99</v>
      </c>
      <c r="C45" s="188" t="s">
        <v>99</v>
      </c>
      <c r="D45" s="58"/>
      <c r="E45" s="135">
        <f>Рожко!E48</f>
        <v>40</v>
      </c>
      <c r="F45" s="135">
        <f>Рожко!F48</f>
        <v>40</v>
      </c>
      <c r="G45" s="135">
        <f>Рожко!G48</f>
        <v>40</v>
      </c>
      <c r="H45" s="135">
        <f>Рожко!H48</f>
        <v>40</v>
      </c>
      <c r="I45" s="187">
        <f>G45/F45*100</f>
        <v>100</v>
      </c>
      <c r="J45" s="187"/>
      <c r="K45" s="187"/>
      <c r="L45" s="21"/>
      <c r="S45" s="13"/>
    </row>
    <row r="46" spans="1:19" ht="97.5" customHeight="1">
      <c r="A46" s="8"/>
      <c r="B46" s="188" t="s">
        <v>100</v>
      </c>
      <c r="C46" s="188" t="s">
        <v>100</v>
      </c>
      <c r="D46" s="58"/>
      <c r="E46" s="135">
        <f>Рожко!E49</f>
        <v>40</v>
      </c>
      <c r="F46" s="135">
        <f>Рожко!F49</f>
        <v>19</v>
      </c>
      <c r="G46" s="135">
        <f>Рожко!G49</f>
        <v>19</v>
      </c>
      <c r="H46" s="135">
        <f>Рожко!H49</f>
        <v>19</v>
      </c>
      <c r="I46" s="11"/>
      <c r="J46" s="11"/>
      <c r="K46" s="11"/>
      <c r="L46" s="21"/>
      <c r="S46" s="13"/>
    </row>
    <row r="47" spans="1:19" ht="97.5" customHeight="1">
      <c r="A47" s="8"/>
      <c r="B47" s="188" t="s">
        <v>101</v>
      </c>
      <c r="C47" s="188" t="s">
        <v>101</v>
      </c>
      <c r="D47" s="58"/>
      <c r="E47" s="135">
        <f>Рожко!E50</f>
        <v>20</v>
      </c>
      <c r="F47" s="135">
        <f>Рожко!F50</f>
        <v>13</v>
      </c>
      <c r="G47" s="135">
        <f>Рожко!G50</f>
        <v>13</v>
      </c>
      <c r="H47" s="135">
        <f>Рожко!H50</f>
        <v>13</v>
      </c>
      <c r="I47" s="11"/>
      <c r="J47" s="11"/>
      <c r="K47" s="11"/>
      <c r="L47" s="21"/>
      <c r="S47" s="13"/>
    </row>
    <row r="48" spans="1:19" ht="84" customHeight="1">
      <c r="A48" s="8"/>
      <c r="B48" s="188" t="s">
        <v>102</v>
      </c>
      <c r="C48" s="188" t="s">
        <v>102</v>
      </c>
      <c r="D48" s="58"/>
      <c r="E48" s="135">
        <f>Рожко!E51</f>
        <v>20</v>
      </c>
      <c r="F48" s="135">
        <f>Рожко!F51</f>
        <v>20</v>
      </c>
      <c r="G48" s="135">
        <f>Рожко!G51</f>
        <v>0</v>
      </c>
      <c r="H48" s="135">
        <f>Рожко!H51</f>
        <v>0</v>
      </c>
      <c r="I48" s="11"/>
      <c r="J48" s="11"/>
      <c r="K48" s="11"/>
      <c r="L48" s="21"/>
      <c r="S48" s="13"/>
    </row>
    <row r="49" spans="1:19" ht="84" customHeight="1">
      <c r="A49" s="8"/>
      <c r="B49" s="188" t="s">
        <v>103</v>
      </c>
      <c r="C49" s="188" t="s">
        <v>103</v>
      </c>
      <c r="D49" s="58"/>
      <c r="E49" s="135">
        <f>Рожко!E52</f>
        <v>40</v>
      </c>
      <c r="F49" s="135">
        <f>Рожко!F52</f>
        <v>40</v>
      </c>
      <c r="G49" s="135">
        <f>Рожко!G52</f>
        <v>37</v>
      </c>
      <c r="H49" s="135">
        <f>Рожко!H52</f>
        <v>37</v>
      </c>
      <c r="I49" s="11"/>
      <c r="J49" s="11"/>
      <c r="K49" s="8">
        <f>G49/F49*100</f>
        <v>92.5</v>
      </c>
      <c r="L49" s="21"/>
      <c r="S49" s="13"/>
    </row>
    <row r="50" spans="1:19" ht="54" customHeight="1">
      <c r="A50" s="8"/>
      <c r="B50" s="182" t="s">
        <v>126</v>
      </c>
      <c r="C50" s="183"/>
      <c r="D50" s="58"/>
      <c r="E50" s="135">
        <f>Рожко!E53</f>
        <v>20</v>
      </c>
      <c r="F50" s="135">
        <f>Рожко!F53</f>
        <v>20</v>
      </c>
      <c r="G50" s="135">
        <f>Рожко!G53</f>
        <v>11</v>
      </c>
      <c r="H50" s="135">
        <f>Рожко!H53</f>
        <v>9.7</v>
      </c>
      <c r="I50" s="11"/>
      <c r="J50" s="11"/>
      <c r="K50" s="8">
        <f>G50/F50*100</f>
        <v>55.00000000000001</v>
      </c>
      <c r="L50" s="21"/>
      <c r="S50" s="13"/>
    </row>
    <row r="51" spans="1:19" ht="31.5" customHeight="1">
      <c r="A51" s="8"/>
      <c r="B51" s="241" t="s">
        <v>105</v>
      </c>
      <c r="C51" s="242"/>
      <c r="D51" s="58"/>
      <c r="E51" s="58">
        <f>SUM(E44:E50)</f>
        <v>1026.8</v>
      </c>
      <c r="F51" s="58">
        <f>SUM(F44:F50)</f>
        <v>698.8</v>
      </c>
      <c r="G51" s="58">
        <f>SUM(G44:G50)</f>
        <v>659.8</v>
      </c>
      <c r="H51" s="58">
        <f>SUM(H44:H50)</f>
        <v>610.1</v>
      </c>
      <c r="I51" s="11"/>
      <c r="J51" s="11"/>
      <c r="K51" s="11">
        <f>G51/F51*100</f>
        <v>94.41900400686892</v>
      </c>
      <c r="L51" s="21"/>
      <c r="S51" s="13"/>
    </row>
    <row r="52" spans="1:12" ht="34.5" customHeight="1">
      <c r="A52" s="203" t="s">
        <v>42</v>
      </c>
      <c r="B52" s="203"/>
      <c r="C52" s="203"/>
      <c r="D52" s="203"/>
      <c r="E52" s="203"/>
      <c r="F52" s="203"/>
      <c r="G52" s="203"/>
      <c r="H52" s="203"/>
      <c r="I52" s="203"/>
      <c r="J52" s="203"/>
      <c r="K52" s="203"/>
      <c r="L52" s="203"/>
    </row>
    <row r="53" spans="1:12" ht="21" customHeight="1">
      <c r="A53" s="203"/>
      <c r="B53" s="203"/>
      <c r="C53" s="203"/>
      <c r="D53" s="203"/>
      <c r="E53" s="203"/>
      <c r="F53" s="203"/>
      <c r="G53" s="203"/>
      <c r="H53" s="203"/>
      <c r="I53" s="203"/>
      <c r="J53" s="203"/>
      <c r="K53" s="203"/>
      <c r="L53" s="203"/>
    </row>
    <row r="54" spans="1:24" ht="409.5" customHeight="1">
      <c r="A54" s="8" t="s">
        <v>22</v>
      </c>
      <c r="B54" s="188" t="str">
        <f>Рожко!B57</f>
        <v>Надання 50% пільги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у межах норм, передбачених чинним законодавством України, сім’ям військовослужбовців, загиблих, померлих учасників бойових дій у Афганістані, загиблих унаслідок катастроф військово-транспортного вертольота МІ-8Т та субмарини «Курськ» у Баренцовому морі, а також громадянам,  яким присвоєно звання «Почесний громадянин міста Кривого Рогу»</v>
      </c>
      <c r="C54" s="188"/>
      <c r="D54" s="9">
        <v>97</v>
      </c>
      <c r="E54" s="9">
        <f>Рожко!E57</f>
        <v>190.1</v>
      </c>
      <c r="F54" s="9">
        <f>Рожко!F57</f>
        <v>124.1</v>
      </c>
      <c r="G54" s="9">
        <f>Рожко!G57</f>
        <v>123</v>
      </c>
      <c r="H54" s="9">
        <f>Рожко!H57</f>
        <v>123</v>
      </c>
      <c r="I54" s="8">
        <f aca="true" t="shared" si="1" ref="I54:K55">E54/D54*100</f>
        <v>195.97938144329896</v>
      </c>
      <c r="J54" s="8">
        <f t="shared" si="1"/>
        <v>65.28143082588112</v>
      </c>
      <c r="K54" s="8">
        <f t="shared" si="1"/>
        <v>99.11361804995971</v>
      </c>
      <c r="L54" s="9">
        <f>Рожко!L57</f>
        <v>81</v>
      </c>
      <c r="S54" s="13"/>
      <c r="U54" s="14">
        <f>D54+D55+D56+D57+D58+D62</f>
        <v>137</v>
      </c>
      <c r="V54" s="14">
        <f>E54+E55+E56+E57+E58+E62</f>
        <v>4294.5</v>
      </c>
      <c r="W54" s="14">
        <f>F54+F55+F56+F57+F58+F62</f>
        <v>3002.2000000000003</v>
      </c>
      <c r="X54" s="14">
        <f>G54+G55+G56+G57+G58+G62</f>
        <v>2762.2000000000003</v>
      </c>
    </row>
    <row r="55" spans="1:19" ht="408" customHeight="1">
      <c r="A55" s="8" t="s">
        <v>23</v>
      </c>
      <c r="B55" s="232" t="str">
        <f>Рожко!B58</f>
        <v>Надання 50% пільги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у межах норм, передбачених чинним законо-давством України, сім’ям військовослужбовців (резервістів, військовозобов’язаних) та працівників Збройних сил України, Національної гвардії України, Служби безпеки України, Служби зовнішньої розвідки України, Державної прикордонної служби України, осіб рядового, начальницького складу, військовослужбовців, працівників Міністерства внутрішніх справ України, Управління державної охорони України, Державної служби спеціального зв’язку та захисту інформації України, інших, утворених відповідно до законів України, військових формувань, які є учасниками антитерористичної операції</v>
      </c>
      <c r="C55" s="232"/>
      <c r="D55" s="9">
        <v>40</v>
      </c>
      <c r="E55" s="9">
        <f>Рожко!E58</f>
        <v>2417.8</v>
      </c>
      <c r="F55" s="9">
        <f>Рожко!F58</f>
        <v>2183.3</v>
      </c>
      <c r="G55" s="9">
        <f>Рожко!G58</f>
        <v>2016.4</v>
      </c>
      <c r="H55" s="9">
        <f>Рожко!H58</f>
        <v>2016.3000000000002</v>
      </c>
      <c r="I55" s="8">
        <f t="shared" si="1"/>
        <v>6044.500000000001</v>
      </c>
      <c r="J55" s="8">
        <f t="shared" si="1"/>
        <v>90.30110017371163</v>
      </c>
      <c r="K55" s="8">
        <f t="shared" si="1"/>
        <v>92.35560848257225</v>
      </c>
      <c r="L55" s="9">
        <f>Рожко!L58</f>
        <v>1187</v>
      </c>
      <c r="S55" s="13"/>
    </row>
    <row r="56" spans="1:19" ht="258" customHeight="1">
      <c r="A56" s="61" t="s">
        <v>24</v>
      </c>
      <c r="B56" s="235" t="str">
        <f>Рожко!B59</f>
        <v>Надання 50% пільги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у межах норм, передбачених чинним законодавством України дитячим будинкам сімейного типу та прийомним сім’ям, у яких виховують 3 та більше дітей, які мали, але втратили право на пільги з 01.07.2015 </v>
      </c>
      <c r="C56" s="236"/>
      <c r="D56" s="9"/>
      <c r="E56" s="9">
        <f>Рожко!E59</f>
        <v>300.1</v>
      </c>
      <c r="F56" s="9">
        <f>Рожко!F59</f>
        <v>114.9</v>
      </c>
      <c r="G56" s="9">
        <f>Рожко!G59</f>
        <v>101.4</v>
      </c>
      <c r="H56" s="9">
        <f>Рожко!H59</f>
        <v>101.4</v>
      </c>
      <c r="I56" s="8"/>
      <c r="J56" s="8"/>
      <c r="K56" s="8">
        <f>G56/F56*100</f>
        <v>88.25065274151436</v>
      </c>
      <c r="L56" s="9">
        <f>Рожко!L59</f>
        <v>105</v>
      </c>
      <c r="S56" s="13"/>
    </row>
    <row r="57" spans="1:19" ht="240.75" customHeight="1">
      <c r="A57" s="61" t="s">
        <v>26</v>
      </c>
      <c r="B57" s="235" t="str">
        <f>Рожко!B60</f>
        <v>Надання 50% пільги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у межах норм, передбачених чинним законодавством України, сім’ям працівників Міністерства внутрішніх справ України, які загинули під час виконання службових обов’язків</v>
      </c>
      <c r="C57" s="236"/>
      <c r="D57" s="9"/>
      <c r="E57" s="9">
        <f>Рожко!E60</f>
        <v>67.3</v>
      </c>
      <c r="F57" s="9">
        <f>Рожко!F60</f>
        <v>38</v>
      </c>
      <c r="G57" s="9">
        <f>Рожко!G60</f>
        <v>7.2</v>
      </c>
      <c r="H57" s="9">
        <f>Рожко!H60</f>
        <v>7.2</v>
      </c>
      <c r="I57" s="8"/>
      <c r="J57" s="8"/>
      <c r="K57" s="8"/>
      <c r="L57" s="9">
        <f>Рожко!L60</f>
        <v>1</v>
      </c>
      <c r="S57" s="13"/>
    </row>
    <row r="58" spans="1:19" ht="108" customHeight="1">
      <c r="A58" s="61" t="s">
        <v>67</v>
      </c>
      <c r="B58" s="235" t="s">
        <v>96</v>
      </c>
      <c r="C58" s="236"/>
      <c r="D58" s="9"/>
      <c r="E58" s="9">
        <f>Рожко!E61</f>
        <v>760</v>
      </c>
      <c r="F58" s="9">
        <f>Рожко!F61</f>
        <v>374.9</v>
      </c>
      <c r="G58" s="9">
        <f>Рожко!G61</f>
        <v>357.9</v>
      </c>
      <c r="H58" s="9">
        <f>Рожко!H61</f>
        <v>357.9</v>
      </c>
      <c r="I58" s="187">
        <f>G58/F58*100</f>
        <v>95.46545745532143</v>
      </c>
      <c r="J58" s="187"/>
      <c r="K58" s="187"/>
      <c r="L58" s="9">
        <f>Рожко!L61</f>
        <v>222</v>
      </c>
      <c r="S58" s="13"/>
    </row>
    <row r="59" spans="1:12" ht="197.25" customHeight="1">
      <c r="A59" s="61" t="s">
        <v>69</v>
      </c>
      <c r="B59" s="192" t="s">
        <v>62</v>
      </c>
      <c r="C59" s="192"/>
      <c r="D59" s="9">
        <v>0.8</v>
      </c>
      <c r="E59" s="9">
        <f>Рожко!E62</f>
        <v>1.3</v>
      </c>
      <c r="F59" s="9">
        <f>Рожко!F62</f>
        <v>0.7</v>
      </c>
      <c r="G59" s="9">
        <f>Рожко!G62</f>
        <v>0.7</v>
      </c>
      <c r="H59" s="9">
        <f>Рожко!H62</f>
        <v>0.7</v>
      </c>
      <c r="I59" s="187">
        <f>G59/F59*100</f>
        <v>100</v>
      </c>
      <c r="J59" s="187"/>
      <c r="K59" s="187"/>
      <c r="L59" s="9">
        <f>Рожко!L62</f>
        <v>6</v>
      </c>
    </row>
    <row r="60" spans="1:17" ht="385.5" customHeight="1">
      <c r="A60" s="61" t="s">
        <v>73</v>
      </c>
      <c r="B60" s="192" t="str">
        <f>Рожко!B63</f>
        <v>Оплата послуг з організації похоронів та суміжних послуг на поховання громадян-учасників ліквідації наслідків аварії на Чорнобильській атомній електростанції (крім учасників ліквідації наслідків аварії на Чорнобильській атомній електростанції, прирівнених до інвалідів війни), членів сімей загиблих воїнів-інтернаціоналістів та громадян, яким присвоєно звання «Почесний громадянин міста Кривого Рогу».</v>
      </c>
      <c r="C60" s="192"/>
      <c r="D60" s="9">
        <v>4.5</v>
      </c>
      <c r="E60" s="9">
        <f>Рожко!E63</f>
        <v>0</v>
      </c>
      <c r="F60" s="9">
        <f>Рожко!F63</f>
        <v>0</v>
      </c>
      <c r="G60" s="9">
        <f>Рожко!G63</f>
        <v>0</v>
      </c>
      <c r="H60" s="9">
        <f>Рожко!H63</f>
        <v>0</v>
      </c>
      <c r="I60" s="187" t="e">
        <f>G60/F60*100</f>
        <v>#DIV/0!</v>
      </c>
      <c r="J60" s="187"/>
      <c r="K60" s="187"/>
      <c r="L60" s="9">
        <f>Рожко!L63</f>
        <v>0</v>
      </c>
      <c r="P60" s="22" t="s">
        <v>25</v>
      </c>
      <c r="Q60" s="22" t="s">
        <v>25</v>
      </c>
    </row>
    <row r="61" spans="1:23" s="79" customFormat="1" ht="192" customHeight="1">
      <c r="A61" s="77" t="s">
        <v>90</v>
      </c>
      <c r="B61" s="233" t="s">
        <v>91</v>
      </c>
      <c r="C61" s="234"/>
      <c r="D61" s="78"/>
      <c r="E61" s="9">
        <f>Рожко!E64</f>
        <v>811.1</v>
      </c>
      <c r="F61" s="9">
        <f>Рожко!F64</f>
        <v>407.8</v>
      </c>
      <c r="G61" s="9">
        <f>Рожко!G64</f>
        <v>384.5</v>
      </c>
      <c r="H61" s="9">
        <f>Рожко!H64</f>
        <v>384.5</v>
      </c>
      <c r="I61" s="76"/>
      <c r="J61" s="76"/>
      <c r="K61" s="8"/>
      <c r="L61" s="9">
        <f>Рожко!L64</f>
        <v>106</v>
      </c>
      <c r="P61" s="80"/>
      <c r="Q61" s="80"/>
      <c r="W61" s="81"/>
    </row>
    <row r="62" spans="1:23" s="79" customFormat="1" ht="329.25" customHeight="1">
      <c r="A62" s="77" t="s">
        <v>92</v>
      </c>
      <c r="B62" s="233" t="str">
        <f>Рожко!B65</f>
        <v>Надання 50% пільги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у межах норм, передбачених   чинним   законодавством України, сім’ям військовослужбовців, загиблих (померлих) у зоні проведення АТО</v>
      </c>
      <c r="C62" s="234"/>
      <c r="D62" s="78"/>
      <c r="E62" s="9">
        <f>Рожко!E65</f>
        <v>559.2</v>
      </c>
      <c r="F62" s="9">
        <f>Рожко!F65</f>
        <v>167</v>
      </c>
      <c r="G62" s="9">
        <f>Рожко!G65</f>
        <v>156.3</v>
      </c>
      <c r="H62" s="9">
        <f>Рожко!H65</f>
        <v>156.3</v>
      </c>
      <c r="I62" s="9">
        <f>Рожко!I65</f>
        <v>0</v>
      </c>
      <c r="J62" s="9">
        <f>Рожко!J65</f>
        <v>0</v>
      </c>
      <c r="K62" s="9">
        <f>Рожко!K65</f>
        <v>93.59281437125749</v>
      </c>
      <c r="L62" s="9">
        <f>Рожко!L65</f>
        <v>212</v>
      </c>
      <c r="P62" s="80"/>
      <c r="Q62" s="80"/>
      <c r="W62" s="81"/>
    </row>
    <row r="63" spans="1:23" s="79" customFormat="1" ht="142.5" customHeight="1">
      <c r="A63" s="77" t="s">
        <v>106</v>
      </c>
      <c r="B63" s="233" t="s">
        <v>97</v>
      </c>
      <c r="C63" s="234"/>
      <c r="D63" s="78"/>
      <c r="E63" s="9">
        <f>Рожко!E66</f>
        <v>330.8</v>
      </c>
      <c r="F63" s="9">
        <f>Рожко!F66</f>
        <v>133</v>
      </c>
      <c r="G63" s="9">
        <f>Рожко!G66</f>
        <v>60.3</v>
      </c>
      <c r="H63" s="9">
        <f>Рожко!H66</f>
        <v>60.3</v>
      </c>
      <c r="I63" s="9">
        <f>Рожко!I66</f>
        <v>0</v>
      </c>
      <c r="J63" s="9">
        <f>Рожко!J66</f>
        <v>0</v>
      </c>
      <c r="K63" s="9">
        <f>Рожко!K66</f>
        <v>45.33834586466165</v>
      </c>
      <c r="L63" s="9">
        <f>Рожко!L66</f>
        <v>0</v>
      </c>
      <c r="P63" s="80"/>
      <c r="Q63" s="80"/>
      <c r="W63" s="81"/>
    </row>
    <row r="64" spans="1:12" ht="45.75" customHeight="1">
      <c r="A64" s="20"/>
      <c r="B64" s="197" t="s">
        <v>117</v>
      </c>
      <c r="C64" s="198"/>
      <c r="D64" s="20"/>
      <c r="E64" s="63">
        <f>SUM(E54:E63)</f>
        <v>5437.700000000001</v>
      </c>
      <c r="F64" s="63">
        <f>SUM(F54:F63)</f>
        <v>3543.7000000000003</v>
      </c>
      <c r="G64" s="63">
        <f>SUM(G54:G63)</f>
        <v>3207.7000000000003</v>
      </c>
      <c r="H64" s="63">
        <f>SUM(H54:H63)</f>
        <v>3207.6000000000004</v>
      </c>
      <c r="I64" s="63" t="e">
        <f>SUM(I54:I60)</f>
        <v>#DIV/0!</v>
      </c>
      <c r="J64" s="63">
        <f>SUM(J54:J60)</f>
        <v>155.58253099959273</v>
      </c>
      <c r="K64" s="63">
        <f>G64/F64*100</f>
        <v>90.51838473911448</v>
      </c>
      <c r="L64" s="70">
        <f>SUM(L54:L60)</f>
        <v>1602</v>
      </c>
    </row>
    <row r="65" spans="1:12" ht="39" customHeight="1">
      <c r="A65" s="203" t="s">
        <v>27</v>
      </c>
      <c r="B65" s="203"/>
      <c r="C65" s="203"/>
      <c r="D65" s="203"/>
      <c r="E65" s="203"/>
      <c r="F65" s="203"/>
      <c r="G65" s="203"/>
      <c r="H65" s="203"/>
      <c r="I65" s="203"/>
      <c r="J65" s="203"/>
      <c r="K65" s="203"/>
      <c r="L65" s="203"/>
    </row>
    <row r="66" spans="1:12" ht="1.5" customHeight="1">
      <c r="A66" s="187" t="s">
        <v>28</v>
      </c>
      <c r="B66" s="204" t="s">
        <v>65</v>
      </c>
      <c r="C66" s="205"/>
      <c r="D66" s="9"/>
      <c r="E66" s="23"/>
      <c r="F66" s="23"/>
      <c r="G66" s="23"/>
      <c r="H66" s="23"/>
      <c r="I66" s="159"/>
      <c r="J66" s="159"/>
      <c r="K66" s="159"/>
      <c r="L66" s="21"/>
    </row>
    <row r="67" spans="1:12" ht="16.5" customHeight="1">
      <c r="A67" s="187"/>
      <c r="B67" s="206"/>
      <c r="C67" s="174"/>
      <c r="D67" s="191">
        <v>50</v>
      </c>
      <c r="E67" s="193">
        <f>Рожко!E70</f>
        <v>2288</v>
      </c>
      <c r="F67" s="193">
        <f>Рожко!F70</f>
        <v>1177.3</v>
      </c>
      <c r="G67" s="193">
        <f>Рожко!G70</f>
        <v>1166.7</v>
      </c>
      <c r="H67" s="193">
        <f>Рожко!H70</f>
        <v>1166.7</v>
      </c>
      <c r="I67" s="8"/>
      <c r="J67" s="8"/>
      <c r="K67" s="187">
        <f>G67/F67*100</f>
        <v>99.09963475749596</v>
      </c>
      <c r="L67" s="193">
        <f>Рожко!L70</f>
        <v>118</v>
      </c>
    </row>
    <row r="68" spans="1:12" ht="44.25" customHeight="1">
      <c r="A68" s="187"/>
      <c r="B68" s="175"/>
      <c r="C68" s="176"/>
      <c r="D68" s="191"/>
      <c r="E68" s="194"/>
      <c r="F68" s="194"/>
      <c r="G68" s="194"/>
      <c r="H68" s="194"/>
      <c r="I68" s="8"/>
      <c r="J68" s="8"/>
      <c r="K68" s="187"/>
      <c r="L68" s="194"/>
    </row>
    <row r="69" spans="1:12" ht="72.75" customHeight="1">
      <c r="A69" s="8" t="s">
        <v>29</v>
      </c>
      <c r="B69" s="192" t="s">
        <v>93</v>
      </c>
      <c r="C69" s="192"/>
      <c r="D69" s="9">
        <v>3681.3</v>
      </c>
      <c r="E69" s="9">
        <f>Рожко!E74</f>
        <v>503.4</v>
      </c>
      <c r="F69" s="9">
        <f>Рожко!F74</f>
        <v>435.9</v>
      </c>
      <c r="G69" s="9">
        <f>Рожко!G74</f>
        <v>430.9</v>
      </c>
      <c r="H69" s="8">
        <f>G69</f>
        <v>430.9</v>
      </c>
      <c r="I69" s="8"/>
      <c r="J69" s="8"/>
      <c r="K69" s="8">
        <f>G69/F69*100</f>
        <v>98.85294792383574</v>
      </c>
      <c r="L69" s="9">
        <f>Рожко!L74</f>
        <v>0</v>
      </c>
    </row>
    <row r="70" spans="1:12" ht="72.75" customHeight="1">
      <c r="A70" s="187" t="s">
        <v>30</v>
      </c>
      <c r="B70" s="192" t="s">
        <v>40</v>
      </c>
      <c r="C70" s="192"/>
      <c r="D70" s="193">
        <v>13.4</v>
      </c>
      <c r="E70" s="193">
        <f>Рожко!E75</f>
        <v>40.2</v>
      </c>
      <c r="F70" s="193">
        <f>Рожко!F75</f>
        <v>31.7</v>
      </c>
      <c r="G70" s="193">
        <f>Рожко!G75</f>
        <v>17.7</v>
      </c>
      <c r="H70" s="193">
        <f>Рожко!H75</f>
        <v>17.7</v>
      </c>
      <c r="I70" s="187">
        <f>G70/F70*100</f>
        <v>55.83596214511041</v>
      </c>
      <c r="J70" s="187"/>
      <c r="K70" s="187"/>
      <c r="L70" s="193">
        <f>Рожко!L75</f>
        <v>4</v>
      </c>
    </row>
    <row r="71" spans="1:12" ht="60.75" customHeight="1">
      <c r="A71" s="187"/>
      <c r="B71" s="192"/>
      <c r="C71" s="192"/>
      <c r="D71" s="194"/>
      <c r="E71" s="194"/>
      <c r="F71" s="194"/>
      <c r="G71" s="194"/>
      <c r="H71" s="194"/>
      <c r="I71" s="187"/>
      <c r="J71" s="187"/>
      <c r="K71" s="187"/>
      <c r="L71" s="194"/>
    </row>
    <row r="72" spans="1:12" ht="94.5" customHeight="1">
      <c r="A72" s="8" t="s">
        <v>46</v>
      </c>
      <c r="B72" s="192" t="s">
        <v>94</v>
      </c>
      <c r="C72" s="192"/>
      <c r="D72" s="9">
        <v>97.1</v>
      </c>
      <c r="E72" s="9">
        <f>Рожко!E77</f>
        <v>44.6</v>
      </c>
      <c r="F72" s="9">
        <f>Рожко!F77</f>
        <v>12.3</v>
      </c>
      <c r="G72" s="9">
        <f>Рожко!G77</f>
        <v>3.3</v>
      </c>
      <c r="H72" s="9">
        <f>Рожко!H77</f>
        <v>3.3</v>
      </c>
      <c r="I72" s="9">
        <f>Рожко!I77</f>
        <v>26.829268292682922</v>
      </c>
      <c r="J72" s="9">
        <f>Рожко!J77</f>
        <v>0</v>
      </c>
      <c r="K72" s="8">
        <f>G72/F72*100</f>
        <v>26.829268292682922</v>
      </c>
      <c r="L72" s="9">
        <f>Рожко!L77</f>
        <v>1</v>
      </c>
    </row>
    <row r="73" spans="1:26" ht="27" customHeight="1">
      <c r="A73" s="8"/>
      <c r="B73" s="179" t="s">
        <v>31</v>
      </c>
      <c r="C73" s="179"/>
      <c r="D73" s="11" t="e">
        <f>D67+D69+D70+D72+#REF!</f>
        <v>#REF!</v>
      </c>
      <c r="E73" s="11">
        <f aca="true" t="shared" si="2" ref="E73:J73">SUM(E67:E72)</f>
        <v>2876.2</v>
      </c>
      <c r="F73" s="11">
        <f t="shared" si="2"/>
        <v>1657.1999999999998</v>
      </c>
      <c r="G73" s="11">
        <f t="shared" si="2"/>
        <v>1618.6</v>
      </c>
      <c r="H73" s="11">
        <f t="shared" si="2"/>
        <v>1618.6</v>
      </c>
      <c r="I73" s="11">
        <f t="shared" si="2"/>
        <v>82.66523043779333</v>
      </c>
      <c r="J73" s="11">
        <f t="shared" si="2"/>
        <v>0</v>
      </c>
      <c r="K73" s="11">
        <f>G73/F73*100</f>
        <v>97.6707699734492</v>
      </c>
      <c r="L73" s="25">
        <f>SUM(L67:L72)</f>
        <v>123</v>
      </c>
      <c r="S73" s="13"/>
      <c r="Z73" s="13">
        <v>8078.2</v>
      </c>
    </row>
    <row r="74" spans="1:20" ht="27" customHeight="1">
      <c r="A74" s="8"/>
      <c r="B74" s="179" t="s">
        <v>35</v>
      </c>
      <c r="C74" s="179"/>
      <c r="D74" s="11" t="e">
        <f>D41+D44+#REF!+D73</f>
        <v>#REF!</v>
      </c>
      <c r="E74" s="11">
        <f>E41+E51+E64+E73</f>
        <v>133418.09999999998</v>
      </c>
      <c r="F74" s="11">
        <f>F41+F51+F64+F73</f>
        <v>117127.3</v>
      </c>
      <c r="G74" s="11">
        <f>G41+G51+G64+G73</f>
        <v>114965</v>
      </c>
      <c r="H74" s="11">
        <f>H41+H51+H64+H73</f>
        <v>114908.80000000002</v>
      </c>
      <c r="I74" s="203">
        <f>G74/F74*100</f>
        <v>98.15388897379177</v>
      </c>
      <c r="J74" s="203"/>
      <c r="K74" s="203"/>
      <c r="L74" s="25">
        <f>L41+L44+L64+L73</f>
        <v>186625</v>
      </c>
      <c r="S74" s="13"/>
      <c r="T74" s="13"/>
    </row>
    <row r="75" spans="1:20" ht="27" customHeight="1">
      <c r="A75" s="8"/>
      <c r="B75" s="184" t="s">
        <v>111</v>
      </c>
      <c r="C75" s="185"/>
      <c r="D75" s="11"/>
      <c r="E75" s="19">
        <f>Рожко!E80</f>
        <v>159.1</v>
      </c>
      <c r="F75" s="19">
        <f>Рожко!F80</f>
        <v>33.8</v>
      </c>
      <c r="G75" s="19">
        <f>Рожко!G80</f>
        <v>25.6</v>
      </c>
      <c r="H75" s="19">
        <f>Рожко!H80</f>
        <v>25.6</v>
      </c>
      <c r="I75" s="203">
        <f>G75/F75*100</f>
        <v>75.7396449704142</v>
      </c>
      <c r="J75" s="203"/>
      <c r="K75" s="203"/>
      <c r="L75" s="25"/>
      <c r="S75" s="13"/>
      <c r="T75" s="13"/>
    </row>
    <row r="76" spans="1:20" ht="27" customHeight="1">
      <c r="A76" s="8"/>
      <c r="B76" s="184" t="str">
        <f>Рожко!B81</f>
        <v>УСЬОГО</v>
      </c>
      <c r="C76" s="186"/>
      <c r="D76" s="11"/>
      <c r="E76" s="11">
        <f>E74+E75</f>
        <v>133577.19999999998</v>
      </c>
      <c r="F76" s="11">
        <f aca="true" t="shared" si="3" ref="F76:L76">F74+F75</f>
        <v>117161.1</v>
      </c>
      <c r="G76" s="11">
        <f t="shared" si="3"/>
        <v>114990.6</v>
      </c>
      <c r="H76" s="11">
        <f t="shared" si="3"/>
        <v>114934.40000000002</v>
      </c>
      <c r="I76" s="11">
        <f t="shared" si="3"/>
        <v>173.89353394420596</v>
      </c>
      <c r="J76" s="11">
        <f t="shared" si="3"/>
        <v>0</v>
      </c>
      <c r="K76" s="11">
        <f t="shared" si="3"/>
        <v>0</v>
      </c>
      <c r="L76" s="25">
        <f t="shared" si="3"/>
        <v>186625</v>
      </c>
      <c r="S76" s="13"/>
      <c r="T76" s="13"/>
    </row>
    <row r="77" spans="1:12" ht="31.5" customHeight="1">
      <c r="A77" s="203" t="s">
        <v>33</v>
      </c>
      <c r="B77" s="203"/>
      <c r="C77" s="203"/>
      <c r="D77" s="203"/>
      <c r="E77" s="203"/>
      <c r="F77" s="203"/>
      <c r="G77" s="203"/>
      <c r="H77" s="203"/>
      <c r="I77" s="203"/>
      <c r="J77" s="203"/>
      <c r="K77" s="203"/>
      <c r="L77" s="203"/>
    </row>
    <row r="78" spans="1:26" ht="90" customHeight="1">
      <c r="A78" s="8"/>
      <c r="B78" s="192" t="s">
        <v>41</v>
      </c>
      <c r="C78" s="192"/>
      <c r="D78" s="19">
        <v>5841.1</v>
      </c>
      <c r="E78" s="11">
        <f>Рожко!E83</f>
        <v>7590.3</v>
      </c>
      <c r="F78" s="11">
        <f>Рожко!F83</f>
        <v>4196.4</v>
      </c>
      <c r="G78" s="11">
        <f>Рожко!G83</f>
        <v>3967.1</v>
      </c>
      <c r="H78" s="11">
        <f>Рожко!H83</f>
        <v>3967.1</v>
      </c>
      <c r="I78" s="65"/>
      <c r="J78" s="65"/>
      <c r="K78" s="11">
        <f>G78/F78*100</f>
        <v>94.53579258411973</v>
      </c>
      <c r="L78" s="60">
        <f>Рожко!L83</f>
        <v>106</v>
      </c>
      <c r="Z78" s="13">
        <f>Z73-F74</f>
        <v>-109049.1</v>
      </c>
    </row>
    <row r="79" spans="1:12" ht="30.75" customHeight="1">
      <c r="A79" s="8"/>
      <c r="B79" s="179" t="s">
        <v>52</v>
      </c>
      <c r="C79" s="179"/>
      <c r="D79" s="134"/>
      <c r="E79" s="19">
        <f>E76+E78</f>
        <v>141167.49999999997</v>
      </c>
      <c r="F79" s="19">
        <f aca="true" t="shared" si="4" ref="F79:L79">F76+F78</f>
        <v>121357.5</v>
      </c>
      <c r="G79" s="19">
        <f t="shared" si="4"/>
        <v>118957.70000000001</v>
      </c>
      <c r="H79" s="19">
        <f t="shared" si="4"/>
        <v>118901.50000000003</v>
      </c>
      <c r="I79" s="19">
        <f t="shared" si="4"/>
        <v>173.89353394420596</v>
      </c>
      <c r="J79" s="19">
        <f t="shared" si="4"/>
        <v>0</v>
      </c>
      <c r="K79" s="19">
        <f t="shared" si="4"/>
        <v>94.53579258411973</v>
      </c>
      <c r="L79" s="60">
        <f t="shared" si="4"/>
        <v>186731</v>
      </c>
    </row>
    <row r="80" spans="1:12" ht="30.75" customHeight="1">
      <c r="A80" s="8"/>
      <c r="B80" s="165" t="s">
        <v>55</v>
      </c>
      <c r="C80" s="166"/>
      <c r="D80" s="166"/>
      <c r="E80" s="166"/>
      <c r="F80" s="166"/>
      <c r="G80" s="166"/>
      <c r="H80" s="166"/>
      <c r="I80" s="166"/>
      <c r="J80" s="166"/>
      <c r="K80" s="166"/>
      <c r="L80" s="167"/>
    </row>
    <row r="81" spans="1:12" ht="93" customHeight="1">
      <c r="A81" s="8"/>
      <c r="B81" s="192" t="s">
        <v>56</v>
      </c>
      <c r="C81" s="192"/>
      <c r="D81" s="58">
        <v>1491.3</v>
      </c>
      <c r="E81" s="11">
        <f>Рожко!E92</f>
        <v>1705.1</v>
      </c>
      <c r="F81" s="11">
        <f>Рожко!F92</f>
        <v>1177</v>
      </c>
      <c r="G81" s="11">
        <f>Рожко!G92</f>
        <v>858.8</v>
      </c>
      <c r="H81" s="11">
        <f>Рожко!H92</f>
        <v>858.8</v>
      </c>
      <c r="I81" s="59"/>
      <c r="J81" s="59"/>
      <c r="K81" s="11"/>
      <c r="L81" s="25"/>
    </row>
    <row r="82" spans="1:20" ht="38.25" customHeight="1">
      <c r="A82" s="8"/>
      <c r="B82" s="179" t="s">
        <v>32</v>
      </c>
      <c r="C82" s="179"/>
      <c r="D82" s="11" t="e">
        <f>D74+D78+D81</f>
        <v>#REF!</v>
      </c>
      <c r="E82" s="11">
        <f>E79+E81</f>
        <v>142872.59999999998</v>
      </c>
      <c r="F82" s="11">
        <f aca="true" t="shared" si="5" ref="F82:L82">F79+F81</f>
        <v>122534.5</v>
      </c>
      <c r="G82" s="11">
        <f t="shared" si="5"/>
        <v>119816.50000000001</v>
      </c>
      <c r="H82" s="11">
        <f t="shared" si="5"/>
        <v>119760.30000000003</v>
      </c>
      <c r="I82" s="11">
        <f t="shared" si="5"/>
        <v>173.89353394420596</v>
      </c>
      <c r="J82" s="11">
        <f t="shared" si="5"/>
        <v>0</v>
      </c>
      <c r="K82" s="11">
        <f>G82/F82*100</f>
        <v>97.78184919349245</v>
      </c>
      <c r="L82" s="25">
        <f t="shared" si="5"/>
        <v>186731</v>
      </c>
      <c r="S82" s="12"/>
      <c r="T82" s="13"/>
    </row>
    <row r="83" spans="1:12" ht="18.75" customHeight="1">
      <c r="A83" s="26"/>
      <c r="B83" s="27"/>
      <c r="C83" s="28"/>
      <c r="D83" s="29"/>
      <c r="E83" s="29"/>
      <c r="F83" s="29"/>
      <c r="G83" s="29"/>
      <c r="H83" s="29"/>
      <c r="I83" s="29"/>
      <c r="J83" s="29"/>
      <c r="K83" s="29"/>
      <c r="L83" s="27"/>
    </row>
    <row r="84" spans="1:19" ht="35.25" customHeight="1">
      <c r="A84" s="84"/>
      <c r="B84" s="85"/>
      <c r="C84" s="85"/>
      <c r="D84" s="86"/>
      <c r="E84" s="86"/>
      <c r="F84" s="86"/>
      <c r="G84" s="86"/>
      <c r="H84" s="86"/>
      <c r="I84" s="86"/>
      <c r="J84" s="86"/>
      <c r="K84" s="86"/>
      <c r="L84" s="87"/>
      <c r="S84" s="13"/>
    </row>
    <row r="85" spans="1:22" ht="76.5" customHeight="1">
      <c r="A85" s="200" t="str">
        <f>Рожко!A98</f>
        <v>*Примітка кількість їздок в електро- та автотраспорті  - 312 162, у т. ч. окремі категорії - 268 065, учасники АТО - 44097</v>
      </c>
      <c r="B85" s="200"/>
      <c r="C85" s="200"/>
      <c r="D85" s="200"/>
      <c r="E85" s="200"/>
      <c r="F85" s="200"/>
      <c r="G85" s="200"/>
      <c r="H85" s="200"/>
      <c r="I85" s="200"/>
      <c r="J85" s="200"/>
      <c r="K85" s="200"/>
      <c r="L85" s="200"/>
      <c r="S85" s="13"/>
      <c r="V85" s="14">
        <f>G79-G63-G61</f>
        <v>118512.90000000001</v>
      </c>
    </row>
    <row r="86" spans="1:19" ht="93.75" customHeight="1">
      <c r="A86" s="200" t="str">
        <f>Рожко!A99</f>
        <v>**Примітка по управлінню праці та соціального захисту населення рахуються залишки, а саме: по КФК 090412 КЕКВ 2730 - 1399,00 грн., КФК 091207 КЕКВ 2730 - 84,59 грн., КФК 091209 КЕКВ 2610 - 49 713,19,00 грн.</v>
      </c>
      <c r="B86" s="200"/>
      <c r="C86" s="200"/>
      <c r="D86" s="200"/>
      <c r="E86" s="200"/>
      <c r="F86" s="200"/>
      <c r="G86" s="200"/>
      <c r="H86" s="200"/>
      <c r="I86" s="200"/>
      <c r="J86" s="200"/>
      <c r="K86" s="200"/>
      <c r="L86" s="200"/>
      <c r="S86" s="13"/>
    </row>
    <row r="87" spans="1:27" ht="81.75" customHeight="1">
      <c r="A87" s="84"/>
      <c r="B87" s="201"/>
      <c r="C87" s="201"/>
      <c r="D87" s="88"/>
      <c r="E87" s="88"/>
      <c r="F87" s="88"/>
      <c r="G87" s="88"/>
      <c r="H87" s="201"/>
      <c r="I87" s="201"/>
      <c r="J87" s="201"/>
      <c r="K87" s="201"/>
      <c r="L87" s="83"/>
      <c r="S87" s="13"/>
      <c r="AA87" s="14">
        <f>H82-H63-H61</f>
        <v>119315.50000000003</v>
      </c>
    </row>
    <row r="88" spans="1:19" ht="144.75" customHeight="1">
      <c r="A88" s="199" t="s">
        <v>74</v>
      </c>
      <c r="B88" s="199"/>
      <c r="C88" s="199"/>
      <c r="D88" s="88"/>
      <c r="E88" s="88"/>
      <c r="F88" s="88"/>
      <c r="G88" s="88"/>
      <c r="H88" s="201" t="str">
        <f>Рожко!H101</f>
        <v>І.М. Благун</v>
      </c>
      <c r="I88" s="201"/>
      <c r="J88" s="201"/>
      <c r="K88" s="201"/>
      <c r="L88" s="83"/>
      <c r="S88" s="13"/>
    </row>
    <row r="89" spans="1:12" ht="48" customHeight="1">
      <c r="A89" s="26"/>
      <c r="B89" s="27"/>
      <c r="C89" s="28"/>
      <c r="D89" s="29"/>
      <c r="E89" s="27"/>
      <c r="F89" s="27"/>
      <c r="G89" s="27"/>
      <c r="H89" s="30"/>
      <c r="I89" s="27"/>
      <c r="J89" s="27"/>
      <c r="K89" s="27"/>
      <c r="L89" s="27"/>
    </row>
    <row r="90" spans="1:12" ht="18.75" customHeight="1">
      <c r="A90" s="26"/>
      <c r="B90" s="27"/>
      <c r="C90" s="28"/>
      <c r="D90" s="29"/>
      <c r="E90" s="27"/>
      <c r="F90" s="30"/>
      <c r="G90" s="30"/>
      <c r="H90" s="30"/>
      <c r="I90" s="27"/>
      <c r="J90" s="27"/>
      <c r="K90" s="27"/>
      <c r="L90" s="27"/>
    </row>
    <row r="91" spans="1:12" ht="30" customHeight="1">
      <c r="A91" s="196" t="str">
        <f>Рожко!A104</f>
        <v>Ушкалова Мадіна Тулкунівна, 97-27</v>
      </c>
      <c r="B91" s="196"/>
      <c r="C91" s="196"/>
      <c r="D91" s="31"/>
      <c r="E91" s="27"/>
      <c r="F91" s="27"/>
      <c r="G91" s="27"/>
      <c r="H91" s="27"/>
      <c r="I91" s="27"/>
      <c r="J91" s="27"/>
      <c r="K91" s="27"/>
      <c r="L91" s="27"/>
    </row>
    <row r="92" spans="1:12" ht="18.75" customHeight="1">
      <c r="A92" s="26"/>
      <c r="B92" s="213"/>
      <c r="C92" s="213"/>
      <c r="D92" s="32"/>
      <c r="E92" s="27"/>
      <c r="F92" s="30"/>
      <c r="G92" s="30"/>
      <c r="H92" s="27"/>
      <c r="I92" s="27"/>
      <c r="J92" s="27"/>
      <c r="K92" s="27"/>
      <c r="L92" s="27"/>
    </row>
    <row r="93" spans="1:12" ht="18.75" customHeight="1">
      <c r="A93" s="26"/>
      <c r="B93" s="213"/>
      <c r="C93" s="213"/>
      <c r="D93" s="32"/>
      <c r="E93" s="27"/>
      <c r="F93" s="27"/>
      <c r="G93" s="27"/>
      <c r="H93" s="27"/>
      <c r="I93" s="27"/>
      <c r="J93" s="27"/>
      <c r="K93" s="27"/>
      <c r="L93" s="27"/>
    </row>
    <row r="94" spans="1:12" ht="18.75" customHeight="1">
      <c r="A94" s="161"/>
      <c r="B94" s="161"/>
      <c r="C94" s="161"/>
      <c r="D94" s="33"/>
      <c r="E94" s="27"/>
      <c r="F94" s="27"/>
      <c r="G94" s="27"/>
      <c r="H94" s="27"/>
      <c r="I94" s="34"/>
      <c r="J94" s="34"/>
      <c r="K94" s="34"/>
      <c r="L94" s="35"/>
    </row>
    <row r="95" spans="1:12" ht="18.75" customHeight="1">
      <c r="A95" s="161"/>
      <c r="B95" s="161"/>
      <c r="C95" s="161"/>
      <c r="D95" s="33"/>
      <c r="E95" s="27"/>
      <c r="F95" s="27"/>
      <c r="G95" s="27"/>
      <c r="H95" s="27"/>
      <c r="I95" s="34"/>
      <c r="J95" s="34"/>
      <c r="K95" s="34"/>
      <c r="L95" s="35"/>
    </row>
    <row r="96" spans="1:12" ht="18.75" customHeight="1">
      <c r="A96" s="161"/>
      <c r="B96" s="161"/>
      <c r="C96" s="161"/>
      <c r="D96" s="33"/>
      <c r="E96" s="27"/>
      <c r="F96" s="27"/>
      <c r="G96" s="27"/>
      <c r="H96" s="27"/>
      <c r="I96" s="212"/>
      <c r="J96" s="212"/>
      <c r="K96" s="212"/>
      <c r="L96" s="212"/>
    </row>
    <row r="97" spans="1:12" ht="18.75" customHeight="1">
      <c r="A97" s="210"/>
      <c r="B97" s="210"/>
      <c r="C97" s="210"/>
      <c r="D97" s="36"/>
      <c r="E97" s="37"/>
      <c r="F97" s="37"/>
      <c r="G97" s="37"/>
      <c r="H97" s="37"/>
      <c r="I97" s="38"/>
      <c r="J97" s="38"/>
      <c r="K97" s="38"/>
      <c r="L97" s="39"/>
    </row>
    <row r="98" spans="1:12" ht="18.75" customHeight="1">
      <c r="A98" s="40"/>
      <c r="B98" s="41"/>
      <c r="C98" s="42"/>
      <c r="D98" s="43"/>
      <c r="E98" s="41"/>
      <c r="F98" s="41"/>
      <c r="G98" s="41"/>
      <c r="H98" s="41"/>
      <c r="I98" s="38"/>
      <c r="J98" s="38"/>
      <c r="K98" s="38"/>
      <c r="L98" s="39"/>
    </row>
    <row r="99" spans="1:12" ht="25.5">
      <c r="A99" s="44"/>
      <c r="B99" s="45"/>
      <c r="C99" s="46"/>
      <c r="D99" s="47"/>
      <c r="E99" s="45"/>
      <c r="F99" s="45"/>
      <c r="G99" s="45"/>
      <c r="H99" s="45"/>
      <c r="I99" s="45"/>
      <c r="J99" s="45"/>
      <c r="K99" s="45"/>
      <c r="L99" s="39"/>
    </row>
    <row r="100" spans="1:12" ht="26.25">
      <c r="A100" s="209"/>
      <c r="B100" s="209"/>
      <c r="C100" s="209"/>
      <c r="D100" s="48"/>
      <c r="E100" s="45"/>
      <c r="F100" s="45"/>
      <c r="G100" s="45"/>
      <c r="H100" s="45"/>
      <c r="I100" s="45"/>
      <c r="J100" s="45"/>
      <c r="K100" s="45"/>
      <c r="L100" s="39"/>
    </row>
    <row r="101" spans="1:12" ht="25.5">
      <c r="A101" s="44"/>
      <c r="B101" s="45"/>
      <c r="C101" s="46"/>
      <c r="D101" s="47"/>
      <c r="E101" s="45"/>
      <c r="F101" s="45"/>
      <c r="G101" s="45"/>
      <c r="H101" s="45"/>
      <c r="I101" s="45"/>
      <c r="J101" s="45"/>
      <c r="K101" s="45"/>
      <c r="L101" s="39"/>
    </row>
    <row r="102" spans="1:12" ht="25.5">
      <c r="A102" s="49"/>
      <c r="B102" s="50"/>
      <c r="C102" s="51"/>
      <c r="D102" s="52"/>
      <c r="E102" s="50"/>
      <c r="F102" s="50"/>
      <c r="G102" s="50"/>
      <c r="H102" s="50"/>
      <c r="I102" s="50"/>
      <c r="J102" s="50"/>
      <c r="K102" s="50"/>
      <c r="L102" s="35"/>
    </row>
    <row r="103" spans="1:12" ht="25.5">
      <c r="A103" s="49"/>
      <c r="B103" s="50"/>
      <c r="C103" s="51"/>
      <c r="D103" s="52"/>
      <c r="E103" s="50"/>
      <c r="F103" s="50"/>
      <c r="G103" s="50"/>
      <c r="H103" s="50"/>
      <c r="I103" s="50"/>
      <c r="J103" s="50"/>
      <c r="K103" s="50"/>
      <c r="L103" s="35"/>
    </row>
    <row r="104" spans="1:14" ht="165" customHeight="1">
      <c r="A104" s="49"/>
      <c r="B104" s="50"/>
      <c r="C104" s="211"/>
      <c r="D104" s="211"/>
      <c r="E104" s="211"/>
      <c r="F104" s="211"/>
      <c r="G104" s="211"/>
      <c r="H104" s="211"/>
      <c r="I104" s="211"/>
      <c r="J104" s="211"/>
      <c r="K104" s="211"/>
      <c r="L104" s="211"/>
      <c r="M104" s="211"/>
      <c r="N104" s="211"/>
    </row>
    <row r="105" spans="1:12" ht="25.5">
      <c r="A105" s="49"/>
      <c r="B105" s="50"/>
      <c r="C105" s="51"/>
      <c r="D105" s="52"/>
      <c r="E105" s="50"/>
      <c r="F105" s="50"/>
      <c r="G105" s="50"/>
      <c r="H105" s="50"/>
      <c r="I105" s="50"/>
      <c r="J105" s="50"/>
      <c r="K105" s="50"/>
      <c r="L105" s="35"/>
    </row>
    <row r="106" spans="1:12" ht="25.5">
      <c r="A106" s="49"/>
      <c r="B106" s="50"/>
      <c r="C106" s="51"/>
      <c r="D106" s="52"/>
      <c r="E106" s="50"/>
      <c r="F106" s="50"/>
      <c r="G106" s="50"/>
      <c r="H106" s="50"/>
      <c r="I106" s="50"/>
      <c r="J106" s="50"/>
      <c r="K106" s="50"/>
      <c r="L106" s="35"/>
    </row>
    <row r="107" spans="1:11" ht="25.5">
      <c r="A107" s="208"/>
      <c r="B107" s="208"/>
      <c r="C107" s="208"/>
      <c r="D107" s="53"/>
      <c r="E107" s="50"/>
      <c r="F107" s="50"/>
      <c r="G107" s="50"/>
      <c r="H107" s="50"/>
      <c r="I107" s="50"/>
      <c r="J107" s="50"/>
      <c r="K107" s="50"/>
    </row>
    <row r="108" spans="1:11" ht="25.5">
      <c r="A108" s="207"/>
      <c r="B108" s="207"/>
      <c r="C108" s="207"/>
      <c r="D108" s="52"/>
      <c r="E108" s="50"/>
      <c r="F108" s="50"/>
      <c r="G108" s="50"/>
      <c r="H108" s="50"/>
      <c r="I108" s="50"/>
      <c r="J108" s="50"/>
      <c r="K108" s="50"/>
    </row>
    <row r="109" spans="1:11" ht="25.5">
      <c r="A109" s="49"/>
      <c r="B109" s="54"/>
      <c r="C109" s="51"/>
      <c r="D109" s="52"/>
      <c r="E109" s="54"/>
      <c r="F109" s="54"/>
      <c r="G109" s="54"/>
      <c r="H109" s="54"/>
      <c r="I109" s="54"/>
      <c r="J109" s="54"/>
      <c r="K109" s="54"/>
    </row>
    <row r="110" ht="26.25">
      <c r="A110" s="55"/>
    </row>
  </sheetData>
  <sheetProtection/>
  <mergeCells count="127">
    <mergeCell ref="K67:K68"/>
    <mergeCell ref="B69:C69"/>
    <mergeCell ref="D70:D71"/>
    <mergeCell ref="B72:C72"/>
    <mergeCell ref="D67:D68"/>
    <mergeCell ref="B66:C68"/>
    <mergeCell ref="B76:C76"/>
    <mergeCell ref="I75:K75"/>
    <mergeCell ref="G70:G71"/>
    <mergeCell ref="E70:E71"/>
    <mergeCell ref="B75:C75"/>
    <mergeCell ref="B70:C71"/>
    <mergeCell ref="H88:K88"/>
    <mergeCell ref="I96:L96"/>
    <mergeCell ref="B87:C87"/>
    <mergeCell ref="B82:C82"/>
    <mergeCell ref="H87:K87"/>
    <mergeCell ref="B92:C93"/>
    <mergeCell ref="A91:C91"/>
    <mergeCell ref="A86:L86"/>
    <mergeCell ref="A88:C88"/>
    <mergeCell ref="A85:L85"/>
    <mergeCell ref="B79:C79"/>
    <mergeCell ref="I59:K59"/>
    <mergeCell ref="B59:C59"/>
    <mergeCell ref="B74:C74"/>
    <mergeCell ref="I74:K74"/>
    <mergeCell ref="F70:F71"/>
    <mergeCell ref="H67:H68"/>
    <mergeCell ref="B60:C60"/>
    <mergeCell ref="I70:K71"/>
    <mergeCell ref="H70:H71"/>
    <mergeCell ref="A66:A68"/>
    <mergeCell ref="G67:G68"/>
    <mergeCell ref="I60:K60"/>
    <mergeCell ref="B64:C64"/>
    <mergeCell ref="A65:L65"/>
    <mergeCell ref="B61:C61"/>
    <mergeCell ref="L67:L68"/>
    <mergeCell ref="E67:E68"/>
    <mergeCell ref="F67:F68"/>
    <mergeCell ref="I66:K66"/>
    <mergeCell ref="L70:L71"/>
    <mergeCell ref="A70:A71"/>
    <mergeCell ref="F36:F37"/>
    <mergeCell ref="C104:N104"/>
    <mergeCell ref="A52:L52"/>
    <mergeCell ref="B44:C44"/>
    <mergeCell ref="B38:C38"/>
    <mergeCell ref="B36:C37"/>
    <mergeCell ref="A36:A37"/>
    <mergeCell ref="B45:C45"/>
    <mergeCell ref="F1:L1"/>
    <mergeCell ref="A94:C94"/>
    <mergeCell ref="B73:C73"/>
    <mergeCell ref="A77:L77"/>
    <mergeCell ref="B81:C81"/>
    <mergeCell ref="B78:C78"/>
    <mergeCell ref="B80:L80"/>
    <mergeCell ref="B23:C23"/>
    <mergeCell ref="B30:C30"/>
    <mergeCell ref="B24:C24"/>
    <mergeCell ref="A108:C108"/>
    <mergeCell ref="A95:C95"/>
    <mergeCell ref="A96:C96"/>
    <mergeCell ref="A107:C107"/>
    <mergeCell ref="A100:C100"/>
    <mergeCell ref="A97:C97"/>
    <mergeCell ref="B26:C26"/>
    <mergeCell ref="G11:G12"/>
    <mergeCell ref="I44:K44"/>
    <mergeCell ref="H36:H37"/>
    <mergeCell ref="K36:K37"/>
    <mergeCell ref="G36:G37"/>
    <mergeCell ref="I13:K13"/>
    <mergeCell ref="B13:C13"/>
    <mergeCell ref="B19:C19"/>
    <mergeCell ref="B39:C39"/>
    <mergeCell ref="A8:L8"/>
    <mergeCell ref="A9:K9"/>
    <mergeCell ref="A11:A12"/>
    <mergeCell ref="B11:C12"/>
    <mergeCell ref="D11:D12"/>
    <mergeCell ref="F11:F12"/>
    <mergeCell ref="L11:L12"/>
    <mergeCell ref="E11:E12"/>
    <mergeCell ref="H11:H12"/>
    <mergeCell ref="I11:K12"/>
    <mergeCell ref="A14:L14"/>
    <mergeCell ref="B16:C16"/>
    <mergeCell ref="B17:C17"/>
    <mergeCell ref="B18:C18"/>
    <mergeCell ref="B15:C15"/>
    <mergeCell ref="B34:C34"/>
    <mergeCell ref="B28:C28"/>
    <mergeCell ref="B31:C31"/>
    <mergeCell ref="B27:C27"/>
    <mergeCell ref="B29:C29"/>
    <mergeCell ref="B21:C21"/>
    <mergeCell ref="B20:C20"/>
    <mergeCell ref="B25:C25"/>
    <mergeCell ref="I41:K41"/>
    <mergeCell ref="B32:C32"/>
    <mergeCell ref="B33:C33"/>
    <mergeCell ref="B35:C35"/>
    <mergeCell ref="E36:E37"/>
    <mergeCell ref="B40:C40"/>
    <mergeCell ref="B22:C22"/>
    <mergeCell ref="L36:L37"/>
    <mergeCell ref="B41:C41"/>
    <mergeCell ref="I58:K58"/>
    <mergeCell ref="B51:C51"/>
    <mergeCell ref="B54:C54"/>
    <mergeCell ref="B55:C55"/>
    <mergeCell ref="A53:L53"/>
    <mergeCell ref="A42:L43"/>
    <mergeCell ref="B48:C48"/>
    <mergeCell ref="B50:C50"/>
    <mergeCell ref="I45:K45"/>
    <mergeCell ref="B62:C62"/>
    <mergeCell ref="B63:C63"/>
    <mergeCell ref="B56:C56"/>
    <mergeCell ref="B58:C58"/>
    <mergeCell ref="B57:C57"/>
    <mergeCell ref="B46:C46"/>
    <mergeCell ref="B47:C47"/>
    <mergeCell ref="B49:C49"/>
  </mergeCells>
  <printOptions horizontalCentered="1"/>
  <pageMargins left="0.5905511811023623" right="0.1968503937007874" top="0.2362204724409449" bottom="0.1968503937007874" header="0" footer="0"/>
  <pageSetup fitToHeight="4" horizontalDpi="600" verticalDpi="600" orientation="portrait" paperSize="9" scale="35" r:id="rId3"/>
  <rowBreaks count="4" manualBreakCount="4">
    <brk id="27" max="11" man="1"/>
    <brk id="41" max="11" man="1"/>
    <brk id="57" max="11" man="1"/>
    <brk id="79" max="11" man="1"/>
  </rowBreaks>
  <legacyDrawing r:id="rId2"/>
</worksheet>
</file>

<file path=xl/worksheets/sheet4.xml><?xml version="1.0" encoding="utf-8"?>
<worksheet xmlns="http://schemas.openxmlformats.org/spreadsheetml/2006/main" xmlns:r="http://schemas.openxmlformats.org/officeDocument/2006/relationships">
  <dimension ref="A1:V115"/>
  <sheetViews>
    <sheetView view="pageBreakPreview" zoomScale="30" zoomScaleNormal="75" zoomScaleSheetLayoutView="30" workbookViewId="0" topLeftCell="A1">
      <selection activeCell="N117" sqref="N117"/>
    </sheetView>
  </sheetViews>
  <sheetFormatPr defaultColWidth="9.00390625" defaultRowHeight="12.75"/>
  <cols>
    <col min="1" max="1" width="19.625" style="89" customWidth="1"/>
    <col min="2" max="2" width="26.00390625" style="90" customWidth="1"/>
    <col min="3" max="3" width="101.875" style="94" customWidth="1"/>
    <col min="4" max="4" width="82.25390625" style="90" customWidth="1"/>
    <col min="5" max="5" width="1.00390625" style="93" hidden="1" customWidth="1"/>
    <col min="6" max="9" width="9.125" style="93" hidden="1" customWidth="1"/>
    <col min="10" max="10" width="9.125" style="93" customWidth="1"/>
    <col min="11" max="11" width="10.00390625" style="93" bestFit="1" customWidth="1"/>
    <col min="12" max="12" width="12.75390625" style="93" bestFit="1" customWidth="1"/>
    <col min="13" max="13" width="9.125" style="93" customWidth="1"/>
    <col min="14" max="14" width="14.00390625" style="93" bestFit="1" customWidth="1"/>
    <col min="15" max="19" width="9.125" style="93" customWidth="1"/>
    <col min="20" max="20" width="24.375" style="93" bestFit="1" customWidth="1"/>
    <col min="21" max="21" width="9.125" style="93" customWidth="1"/>
    <col min="22" max="22" width="21.125" style="93" bestFit="1" customWidth="1"/>
    <col min="23" max="16384" width="9.125" style="93" customWidth="1"/>
  </cols>
  <sheetData>
    <row r="1" spans="3:4" ht="87" customHeight="1">
      <c r="C1" s="91"/>
      <c r="D1" s="92" t="s">
        <v>50</v>
      </c>
    </row>
    <row r="2" spans="3:4" ht="41.25" customHeight="1">
      <c r="C2" s="91"/>
      <c r="D2" s="91"/>
    </row>
    <row r="3" spans="3:4" ht="41.25" customHeight="1">
      <c r="C3" s="91"/>
      <c r="D3" s="91"/>
    </row>
    <row r="4" spans="3:4" ht="41.25" customHeight="1">
      <c r="C4" s="91"/>
      <c r="D4" s="91"/>
    </row>
    <row r="5" spans="1:4" ht="162.75" customHeight="1">
      <c r="A5" s="264" t="s">
        <v>154</v>
      </c>
      <c r="B5" s="264"/>
      <c r="C5" s="264"/>
      <c r="D5" s="264"/>
    </row>
    <row r="6" spans="1:4" ht="18" customHeight="1">
      <c r="A6" s="265"/>
      <c r="B6" s="265"/>
      <c r="C6" s="265"/>
      <c r="D6" s="265"/>
    </row>
    <row r="7" ht="18" customHeight="1"/>
    <row r="8" spans="1:4" ht="32.25" customHeight="1">
      <c r="A8" s="266" t="s">
        <v>1</v>
      </c>
      <c r="B8" s="266" t="s">
        <v>2</v>
      </c>
      <c r="C8" s="266"/>
      <c r="D8" s="266" t="s">
        <v>48</v>
      </c>
    </row>
    <row r="9" spans="1:4" ht="16.5" customHeight="1">
      <c r="A9" s="266"/>
      <c r="B9" s="266"/>
      <c r="C9" s="266"/>
      <c r="D9" s="266"/>
    </row>
    <row r="10" spans="1:4" ht="31.5" customHeight="1">
      <c r="A10" s="95">
        <v>1</v>
      </c>
      <c r="B10" s="253">
        <v>2</v>
      </c>
      <c r="C10" s="253"/>
      <c r="D10" s="95">
        <v>3</v>
      </c>
    </row>
    <row r="11" spans="1:4" ht="33" customHeight="1">
      <c r="A11" s="257" t="s">
        <v>4</v>
      </c>
      <c r="B11" s="258"/>
      <c r="C11" s="258"/>
      <c r="D11" s="259"/>
    </row>
    <row r="12" spans="1:11" ht="88.5" customHeight="1">
      <c r="A12" s="138" t="s">
        <v>49</v>
      </c>
      <c r="B12" s="255" t="str">
        <f>'[1]Рожко'!B15</f>
        <v>Надання матеріальної допомоги мешканцям міста на поховання, лікування громадянам, які опинилися в скрутному становищі </v>
      </c>
      <c r="C12" s="255"/>
      <c r="D12" s="96">
        <v>2065.9</v>
      </c>
      <c r="K12" s="97"/>
    </row>
    <row r="13" spans="1:4" ht="79.5" customHeight="1">
      <c r="A13" s="138" t="s">
        <v>49</v>
      </c>
      <c r="B13" s="255" t="str">
        <f>Рожко!B13</f>
        <v>Надання матеріальної допомоги до 72-ї річниці визволення міста Кривого Рогу ветеранам війни</v>
      </c>
      <c r="C13" s="255"/>
      <c r="D13" s="96"/>
    </row>
    <row r="14" spans="1:4" ht="132" customHeight="1">
      <c r="A14" s="138" t="s">
        <v>49</v>
      </c>
      <c r="B14" s="255" t="str">
        <f>Рожко!B14</f>
        <v> Надання матеріальної допомоги до 71-ї річниці Перемоги над нацизмом у Європі та завершення Другої світової війни колишнім працівникам виконкому міської ради – ветеранам війни</v>
      </c>
      <c r="C14" s="255"/>
      <c r="D14" s="96">
        <v>6.5</v>
      </c>
    </row>
    <row r="15" spans="1:4" ht="69" customHeight="1">
      <c r="A15" s="138" t="s">
        <v>49</v>
      </c>
      <c r="B15" s="255" t="str">
        <f>Рожко!B15</f>
        <v>Надання матеріальної допомоги до 73-ї річниці Сталінградської битви її учасникам </v>
      </c>
      <c r="C15" s="255"/>
      <c r="D15" s="96"/>
    </row>
    <row r="16" spans="1:4" ht="72" customHeight="1">
      <c r="A16" s="138" t="s">
        <v>49</v>
      </c>
      <c r="B16" s="255" t="str">
        <f>Рожко!B16</f>
        <v>Надання матеріальної допомоги до Дня партизанської слави ветеранам війни </v>
      </c>
      <c r="C16" s="255"/>
      <c r="D16" s="96"/>
    </row>
    <row r="17" spans="1:11" ht="88.5" customHeight="1">
      <c r="A17" s="138" t="s">
        <v>49</v>
      </c>
      <c r="B17" s="255" t="str">
        <f>Рожко!B17</f>
        <v>Надання матеріальної допомоги до Міжнародного дня людей похилого віку</v>
      </c>
      <c r="C17" s="255"/>
      <c r="D17" s="96"/>
      <c r="K17" s="98"/>
    </row>
    <row r="18" spans="1:4" ht="103.5" customHeight="1">
      <c r="A18" s="138" t="s">
        <v>49</v>
      </c>
      <c r="B18" s="255" t="str">
        <f>Рожко!B18</f>
        <v>Надання матеріальної допомоги до Міжнародного дня захисту дітей одиноким матерям, які виховують дітей-інвалідів та сім’ям, у яких діти-інваліди перебувають під опікою </v>
      </c>
      <c r="C18" s="255"/>
      <c r="D18" s="96">
        <v>131</v>
      </c>
    </row>
    <row r="19" spans="1:4" ht="57.75" customHeight="1">
      <c r="A19" s="138" t="s">
        <v>49</v>
      </c>
      <c r="B19" s="255" t="str">
        <f>Рожко!B19</f>
        <v>Надання матеріальної допомоги до Дня чорнобильської трагедії </v>
      </c>
      <c r="C19" s="255"/>
      <c r="D19" s="96">
        <v>63.5</v>
      </c>
    </row>
    <row r="20" spans="1:4" ht="69" customHeight="1">
      <c r="A20" s="138" t="s">
        <v>49</v>
      </c>
      <c r="B20" s="255" t="str">
        <f>Рожко!B20</f>
        <v>Надання матеріальної допомоги до 27-ї річниці Дня вшанування учасників бойових дій  на території інших держав</v>
      </c>
      <c r="C20" s="255"/>
      <c r="D20" s="96"/>
    </row>
    <row r="21" spans="1:4" ht="75" customHeight="1">
      <c r="A21" s="138" t="s">
        <v>49</v>
      </c>
      <c r="B21" s="255" t="str">
        <f>Рожко!B21</f>
        <v>Надання матеріальної допомоги меш-канцям міста, яким у 2016 році виповнюється 100 років від  дня народження</v>
      </c>
      <c r="C21" s="255"/>
      <c r="D21" s="96">
        <v>2</v>
      </c>
    </row>
    <row r="22" spans="1:4" ht="100.5" customHeight="1">
      <c r="A22" s="138" t="s">
        <v>49</v>
      </c>
      <c r="B22" s="255" t="str">
        <f>Рожко!B22</f>
        <v>Надання щомісячної матеріальної допомоги батькам (матері, батькові), дітям, удовам, які не вийшли заміж вдруге, загиблих, померлих учасників бойових дій в Афганістані</v>
      </c>
      <c r="C22" s="255"/>
      <c r="D22" s="96">
        <v>20.7</v>
      </c>
    </row>
    <row r="23" spans="1:4" ht="69.75" customHeight="1">
      <c r="A23" s="138" t="s">
        <v>49</v>
      </c>
      <c r="B23" s="255" t="s">
        <v>39</v>
      </c>
      <c r="C23" s="255"/>
      <c r="D23" s="96">
        <v>3.6</v>
      </c>
    </row>
    <row r="24" spans="1:4" ht="96" customHeight="1">
      <c r="A24" s="138" t="s">
        <v>49</v>
      </c>
      <c r="B24" s="255" t="str">
        <f>Рожко!B24</f>
        <v>Надання одноразової матеріальної допомоги сім’ям загиблих, померлих учасників бойових дій у Афганістані  та інвалідам війни І  групи в Афганістані </v>
      </c>
      <c r="C24" s="255"/>
      <c r="D24" s="96">
        <v>264.4</v>
      </c>
    </row>
    <row r="25" spans="1:4" ht="132" customHeight="1">
      <c r="A25" s="138" t="s">
        <v>49</v>
      </c>
      <c r="B25" s="246" t="s">
        <v>139</v>
      </c>
      <c r="C25" s="247"/>
      <c r="D25" s="96">
        <v>147</v>
      </c>
    </row>
    <row r="26" spans="1:4" ht="115.5" customHeight="1">
      <c r="A26" s="138" t="s">
        <v>49</v>
      </c>
      <c r="B26" s="246" t="s">
        <v>115</v>
      </c>
      <c r="C26" s="247"/>
      <c r="D26" s="96">
        <v>1.8</v>
      </c>
    </row>
    <row r="27" spans="1:4" ht="102" customHeight="1">
      <c r="A27" s="138" t="s">
        <v>49</v>
      </c>
      <c r="B27" s="255" t="s">
        <v>87</v>
      </c>
      <c r="C27" s="255"/>
      <c r="D27" s="96">
        <v>6880</v>
      </c>
    </row>
    <row r="28" spans="1:4" ht="87" customHeight="1">
      <c r="A28" s="138" t="s">
        <v>49</v>
      </c>
      <c r="B28" s="254" t="s">
        <v>141</v>
      </c>
      <c r="C28" s="247"/>
      <c r="D28" s="96">
        <v>1232.5</v>
      </c>
    </row>
    <row r="29" spans="1:4" ht="42" customHeight="1">
      <c r="A29" s="154">
        <v>1</v>
      </c>
      <c r="B29" s="285">
        <v>2</v>
      </c>
      <c r="C29" s="285"/>
      <c r="D29" s="154">
        <v>3</v>
      </c>
    </row>
    <row r="30" spans="1:4" ht="370.5" customHeight="1">
      <c r="A30" s="138" t="s">
        <v>49</v>
      </c>
      <c r="B30" s="246" t="s">
        <v>142</v>
      </c>
      <c r="C30" s="247"/>
      <c r="D30" s="96">
        <v>216.3</v>
      </c>
    </row>
    <row r="31" spans="1:4" ht="385.5" customHeight="1">
      <c r="A31" s="138" t="s">
        <v>49</v>
      </c>
      <c r="B31" s="246" t="s">
        <v>143</v>
      </c>
      <c r="C31" s="247"/>
      <c r="D31" s="96">
        <v>26.4</v>
      </c>
    </row>
    <row r="32" spans="1:4" ht="136.5" customHeight="1">
      <c r="A32" s="153" t="s">
        <v>49</v>
      </c>
      <c r="B32" s="254" t="s">
        <v>144</v>
      </c>
      <c r="C32" s="247"/>
      <c r="D32" s="96">
        <v>5446</v>
      </c>
    </row>
    <row r="33" spans="1:12" s="100" customFormat="1" ht="36" customHeight="1">
      <c r="A33" s="261" t="s">
        <v>51</v>
      </c>
      <c r="B33" s="262"/>
      <c r="C33" s="263"/>
      <c r="D33" s="99">
        <f>D12+D13+D14+D15+D16+D17+D18+D19+D20+D21+D22+D23+D24+D25+D26+D27+D28+D30+D31+D32</f>
        <v>16507.6</v>
      </c>
      <c r="J33" s="101"/>
      <c r="K33" s="102"/>
      <c r="L33" s="102"/>
    </row>
    <row r="34" spans="1:4" ht="16.5" customHeight="1">
      <c r="A34" s="257" t="s">
        <v>21</v>
      </c>
      <c r="B34" s="258"/>
      <c r="C34" s="258"/>
      <c r="D34" s="259"/>
    </row>
    <row r="35" spans="1:4" ht="16.5" customHeight="1">
      <c r="A35" s="276"/>
      <c r="B35" s="277"/>
      <c r="C35" s="277"/>
      <c r="D35" s="278"/>
    </row>
    <row r="36" spans="1:11" ht="47.25" customHeight="1">
      <c r="A36" s="96" t="s">
        <v>49</v>
      </c>
      <c r="B36" s="188" t="s">
        <v>145</v>
      </c>
      <c r="C36" s="188" t="s">
        <v>98</v>
      </c>
      <c r="D36" s="104">
        <v>181.5</v>
      </c>
      <c r="K36" s="98"/>
    </row>
    <row r="37" spans="1:11" ht="56.25" customHeight="1">
      <c r="A37" s="96" t="s">
        <v>49</v>
      </c>
      <c r="B37" s="188" t="s">
        <v>146</v>
      </c>
      <c r="C37" s="188" t="s">
        <v>99</v>
      </c>
      <c r="D37" s="104">
        <v>20</v>
      </c>
      <c r="K37" s="98"/>
    </row>
    <row r="38" spans="1:11" ht="56.25" customHeight="1">
      <c r="A38" s="96" t="s">
        <v>49</v>
      </c>
      <c r="B38" s="188" t="s">
        <v>147</v>
      </c>
      <c r="C38" s="188" t="s">
        <v>100</v>
      </c>
      <c r="D38" s="104">
        <v>19</v>
      </c>
      <c r="K38" s="98"/>
    </row>
    <row r="39" spans="1:11" ht="56.25" customHeight="1">
      <c r="A39" s="96"/>
      <c r="B39" s="188" t="s">
        <v>148</v>
      </c>
      <c r="C39" s="188" t="s">
        <v>101</v>
      </c>
      <c r="D39" s="104"/>
      <c r="K39" s="98"/>
    </row>
    <row r="40" spans="1:11" ht="56.25" customHeight="1">
      <c r="A40" s="96"/>
      <c r="B40" s="188" t="s">
        <v>149</v>
      </c>
      <c r="C40" s="188" t="s">
        <v>102</v>
      </c>
      <c r="D40" s="104"/>
      <c r="K40" s="98"/>
    </row>
    <row r="41" spans="1:11" ht="56.25" customHeight="1">
      <c r="A41" s="96" t="s">
        <v>49</v>
      </c>
      <c r="B41" s="188" t="s">
        <v>151</v>
      </c>
      <c r="C41" s="188" t="s">
        <v>103</v>
      </c>
      <c r="D41" s="104">
        <v>20.1</v>
      </c>
      <c r="K41" s="98"/>
    </row>
    <row r="42" spans="1:11" ht="32.25" customHeight="1">
      <c r="A42" s="96" t="s">
        <v>49</v>
      </c>
      <c r="B42" s="182" t="s">
        <v>150</v>
      </c>
      <c r="C42" s="183"/>
      <c r="D42" s="104">
        <v>11</v>
      </c>
      <c r="K42" s="98"/>
    </row>
    <row r="43" spans="1:11" ht="36.75" customHeight="1">
      <c r="A43" s="248" t="s">
        <v>105</v>
      </c>
      <c r="B43" s="249"/>
      <c r="C43" s="250"/>
      <c r="D43" s="103">
        <f>SUM(D36:D42)</f>
        <v>251.6</v>
      </c>
      <c r="K43" s="98"/>
    </row>
    <row r="44" spans="1:4" ht="21" customHeight="1">
      <c r="A44" s="257" t="s">
        <v>42</v>
      </c>
      <c r="B44" s="258"/>
      <c r="C44" s="258"/>
      <c r="D44" s="259"/>
    </row>
    <row r="45" spans="1:4" ht="21" customHeight="1">
      <c r="A45" s="276"/>
      <c r="B45" s="277"/>
      <c r="C45" s="277"/>
      <c r="D45" s="278"/>
    </row>
    <row r="46" spans="1:22" ht="345" customHeight="1">
      <c r="A46" s="96" t="s">
        <v>49</v>
      </c>
      <c r="B46" s="255" t="s">
        <v>77</v>
      </c>
      <c r="C46" s="255"/>
      <c r="D46" s="104">
        <v>65.8</v>
      </c>
      <c r="K46" s="98"/>
      <c r="V46" s="106">
        <f>D46+D48+D49+D51+D52+D50</f>
        <v>1096.3999999999999</v>
      </c>
    </row>
    <row r="47" spans="1:22" ht="39.75" customHeight="1">
      <c r="A47" s="95">
        <v>1</v>
      </c>
      <c r="B47" s="253">
        <v>2</v>
      </c>
      <c r="C47" s="253"/>
      <c r="D47" s="95">
        <v>3</v>
      </c>
      <c r="K47" s="98"/>
      <c r="V47" s="106"/>
    </row>
    <row r="48" spans="1:11" ht="409.5" customHeight="1">
      <c r="A48" s="96" t="s">
        <v>49</v>
      </c>
      <c r="B48" s="256" t="s">
        <v>78</v>
      </c>
      <c r="C48" s="256"/>
      <c r="D48" s="104">
        <v>768.3</v>
      </c>
      <c r="K48" s="98"/>
    </row>
    <row r="49" spans="1:11" ht="229.5" customHeight="1">
      <c r="A49" s="96"/>
      <c r="B49" s="251" t="s">
        <v>120</v>
      </c>
      <c r="C49" s="252"/>
      <c r="D49" s="104">
        <v>45.8</v>
      </c>
      <c r="K49" s="98"/>
    </row>
    <row r="50" spans="1:11" ht="246.75" customHeight="1">
      <c r="A50" s="96"/>
      <c r="B50" s="246" t="s">
        <v>107</v>
      </c>
      <c r="C50" s="247"/>
      <c r="D50" s="104">
        <v>0.2</v>
      </c>
      <c r="K50" s="98"/>
    </row>
    <row r="51" spans="1:11" ht="147" customHeight="1">
      <c r="A51" s="96"/>
      <c r="B51" s="246" t="s">
        <v>152</v>
      </c>
      <c r="C51" s="247"/>
      <c r="D51" s="104">
        <v>94.4</v>
      </c>
      <c r="K51" s="98"/>
    </row>
    <row r="52" spans="1:11" ht="216.75" customHeight="1">
      <c r="A52" s="96"/>
      <c r="B52" s="246" t="s">
        <v>110</v>
      </c>
      <c r="C52" s="247"/>
      <c r="D52" s="104">
        <v>121.9</v>
      </c>
      <c r="K52" s="98"/>
    </row>
    <row r="53" spans="1:14" ht="128.25" customHeight="1">
      <c r="A53" s="96" t="s">
        <v>49</v>
      </c>
      <c r="B53" s="255" t="str">
        <f>'[1]Рожко'!B46</f>
        <v>Надання  додаткових пільг з абонентської плати за користування квартирним телефоном у розмірі 50% від затверджених тарифів громадянам, яким присвоєно звання «Почесний громадянин міста Кривого Рогу»
</v>
      </c>
      <c r="C53" s="255"/>
      <c r="D53" s="104">
        <v>0.1</v>
      </c>
      <c r="N53" s="98">
        <f>D53+D62+D63+D65</f>
        <v>54.2</v>
      </c>
    </row>
    <row r="54" spans="1:22" ht="133.5" customHeight="1">
      <c r="A54" s="96" t="s">
        <v>49</v>
      </c>
      <c r="B54" s="246" t="str">
        <f>'[1]Рожко'!B49</f>
        <v>Компенсаційні виплати на пільговий проїзд електротранспортом громадян, які отримували пільгу за рахунок субвенції з державного бюджету та згідно із законодавством втратили цю пільгу з 01 червня 2015 року</v>
      </c>
      <c r="C54" s="247"/>
      <c r="D54" s="104">
        <v>167.6</v>
      </c>
      <c r="H54" s="105"/>
      <c r="I54" s="105"/>
      <c r="N54" s="106"/>
      <c r="V54" s="98">
        <v>167.6</v>
      </c>
    </row>
    <row r="55" spans="1:22" ht="133.5" customHeight="1">
      <c r="A55" s="96" t="s">
        <v>49</v>
      </c>
      <c r="B55" s="246" t="s">
        <v>153</v>
      </c>
      <c r="C55" s="247"/>
      <c r="D55" s="104">
        <v>31.7</v>
      </c>
      <c r="H55" s="105"/>
      <c r="I55" s="105"/>
      <c r="N55" s="106"/>
      <c r="V55" s="98">
        <v>31.6</v>
      </c>
    </row>
    <row r="56" spans="1:22" ht="42.75" customHeight="1">
      <c r="A56" s="96"/>
      <c r="B56" s="260" t="s">
        <v>53</v>
      </c>
      <c r="C56" s="260"/>
      <c r="D56" s="99">
        <f>D46+D48+D49+D50+D51+D52+D53+D54+D55</f>
        <v>1295.7999999999997</v>
      </c>
      <c r="V56" s="98"/>
    </row>
    <row r="57" spans="1:22" ht="35.25" customHeight="1">
      <c r="A57" s="95">
        <v>1</v>
      </c>
      <c r="B57" s="253">
        <v>2</v>
      </c>
      <c r="C57" s="253"/>
      <c r="D57" s="95">
        <v>3</v>
      </c>
      <c r="V57" s="98"/>
    </row>
    <row r="58" spans="1:4" ht="30" customHeight="1">
      <c r="A58" s="257" t="s">
        <v>27</v>
      </c>
      <c r="B58" s="258"/>
      <c r="C58" s="258"/>
      <c r="D58" s="259"/>
    </row>
    <row r="59" spans="1:4" ht="1.5" customHeight="1">
      <c r="A59" s="268" t="s">
        <v>49</v>
      </c>
      <c r="B59" s="279" t="str">
        <f>'[1]Рожко'!B53</f>
        <v>Інші виплати згідно з рішеннями виконкому міської ради</v>
      </c>
      <c r="C59" s="280"/>
      <c r="D59" s="107"/>
    </row>
    <row r="60" spans="1:4" ht="46.5" customHeight="1">
      <c r="A60" s="268"/>
      <c r="B60" s="281"/>
      <c r="C60" s="282"/>
      <c r="D60" s="275">
        <v>759.8</v>
      </c>
    </row>
    <row r="61" spans="1:4" ht="13.5" customHeight="1">
      <c r="A61" s="268"/>
      <c r="B61" s="283"/>
      <c r="C61" s="284"/>
      <c r="D61" s="275"/>
    </row>
    <row r="62" spans="1:4" ht="72" customHeight="1">
      <c r="A62" s="96" t="s">
        <v>49</v>
      </c>
      <c r="B62" s="255" t="s">
        <v>93</v>
      </c>
      <c r="C62" s="255"/>
      <c r="D62" s="96">
        <v>41.9</v>
      </c>
    </row>
    <row r="63" spans="1:4" ht="81" customHeight="1">
      <c r="A63" s="268" t="s">
        <v>49</v>
      </c>
      <c r="B63" s="255" t="str">
        <f>Рожко!B75</f>
        <v>Забезпечення транспортних перевезень інвалідів, ветеранів війни, праці та інших громадян спеціалізованим автобусом за заявками громадських організацій</v>
      </c>
      <c r="C63" s="255"/>
      <c r="D63" s="268">
        <v>12.2</v>
      </c>
    </row>
    <row r="64" spans="1:4" ht="18.75" customHeight="1">
      <c r="A64" s="268"/>
      <c r="B64" s="255"/>
      <c r="C64" s="255"/>
      <c r="D64" s="268"/>
    </row>
    <row r="65" spans="1:4" ht="85.5" customHeight="1">
      <c r="A65" s="96" t="s">
        <v>49</v>
      </c>
      <c r="B65" s="255" t="str">
        <f>Рожко!B77</f>
        <v>Забезпечення транспортних перевезень, пов’язаних з антитерористичною операцією</v>
      </c>
      <c r="C65" s="255"/>
      <c r="D65" s="96"/>
    </row>
    <row r="66" spans="1:11" ht="29.25" customHeight="1">
      <c r="A66" s="261" t="s">
        <v>31</v>
      </c>
      <c r="B66" s="262"/>
      <c r="C66" s="263"/>
      <c r="D66" s="99">
        <f>SUM(D60:D65)</f>
        <v>813.9</v>
      </c>
      <c r="K66" s="98"/>
    </row>
    <row r="67" spans="1:20" ht="32.25" customHeight="1">
      <c r="A67" s="261" t="s">
        <v>35</v>
      </c>
      <c r="B67" s="262"/>
      <c r="C67" s="263"/>
      <c r="D67" s="99">
        <f>D33+D43+D56+D66</f>
        <v>18868.899999999998</v>
      </c>
      <c r="K67" s="98"/>
      <c r="L67" s="98">
        <f>D67-D46-D48-D36</f>
        <v>17853.3</v>
      </c>
      <c r="T67" s="106">
        <f>D67+D68</f>
        <v>18874.399999999998</v>
      </c>
    </row>
    <row r="68" spans="1:12" ht="39.75" customHeight="1">
      <c r="A68" s="272" t="s">
        <v>111</v>
      </c>
      <c r="B68" s="273"/>
      <c r="C68" s="274"/>
      <c r="D68" s="99">
        <v>5.5</v>
      </c>
      <c r="K68" s="98"/>
      <c r="L68" s="98"/>
    </row>
    <row r="69" spans="1:12" ht="39.75" customHeight="1">
      <c r="A69" s="272"/>
      <c r="B69" s="273"/>
      <c r="C69" s="273"/>
      <c r="D69" s="109">
        <f>D67+D68</f>
        <v>18874.399999999998</v>
      </c>
      <c r="K69" s="98"/>
      <c r="L69" s="98"/>
    </row>
    <row r="70" spans="1:4" ht="35.25" customHeight="1">
      <c r="A70" s="269" t="str">
        <f>'[1]Рожко'!A62</f>
        <v>5. Утримання комунальних установ соціальної сфери</v>
      </c>
      <c r="B70" s="270"/>
      <c r="C70" s="270"/>
      <c r="D70" s="271"/>
    </row>
    <row r="71" spans="1:4" ht="75.75" customHeight="1">
      <c r="A71" s="96" t="s">
        <v>49</v>
      </c>
      <c r="B71" s="255" t="str">
        <f>'[1]Рожко'!B63</f>
        <v>Утримання комунальних установ «Будинок милосердя «Затишок», «Будинок милосердя»</v>
      </c>
      <c r="C71" s="255"/>
      <c r="D71" s="99">
        <v>1440.3</v>
      </c>
    </row>
    <row r="72" spans="1:4" ht="30" customHeight="1">
      <c r="A72" s="110"/>
      <c r="B72" s="249" t="s">
        <v>60</v>
      </c>
      <c r="C72" s="249"/>
      <c r="D72" s="109">
        <f>D69+D71</f>
        <v>20314.699999999997</v>
      </c>
    </row>
    <row r="73" spans="1:4" ht="36" customHeight="1">
      <c r="A73" s="269" t="str">
        <f>'[1]Рожко'!B65</f>
        <v> Утримання комунальних установ соціальної сфери. СПЕЦІАЛЬНИЙ ФОНД</v>
      </c>
      <c r="B73" s="270"/>
      <c r="C73" s="270"/>
      <c r="D73" s="271"/>
    </row>
    <row r="74" spans="1:4" ht="63" customHeight="1">
      <c r="A74" s="96" t="s">
        <v>49</v>
      </c>
      <c r="B74" s="246" t="str">
        <f>'[1]Рожко'!B66</f>
        <v>Утримання комунальних установ «Будинок милосердя «Затишок», «Будинок милосердя» </v>
      </c>
      <c r="C74" s="247"/>
      <c r="D74" s="99">
        <v>408.2</v>
      </c>
    </row>
    <row r="75" spans="1:12" ht="34.5" customHeight="1">
      <c r="A75" s="96"/>
      <c r="B75" s="260" t="s">
        <v>54</v>
      </c>
      <c r="C75" s="260"/>
      <c r="D75" s="99">
        <f>D72+D74</f>
        <v>20722.899999999998</v>
      </c>
      <c r="K75" s="97"/>
      <c r="L75" s="98"/>
    </row>
    <row r="76" spans="1:4" ht="18.75" customHeight="1">
      <c r="A76" s="111"/>
      <c r="B76" s="112"/>
      <c r="C76" s="113"/>
      <c r="D76" s="114"/>
    </row>
    <row r="77" spans="1:4" ht="18.75" customHeight="1">
      <c r="A77" s="111"/>
      <c r="B77" s="112"/>
      <c r="C77" s="113"/>
      <c r="D77" s="114"/>
    </row>
    <row r="78" spans="1:4" ht="18.75" customHeight="1">
      <c r="A78" s="111"/>
      <c r="B78" s="112"/>
      <c r="C78" s="113"/>
      <c r="D78" s="114"/>
    </row>
    <row r="79" spans="1:4" ht="18.75" customHeight="1">
      <c r="A79" s="111"/>
      <c r="B79" s="112"/>
      <c r="C79" s="113"/>
      <c r="D79" s="114"/>
    </row>
    <row r="80" spans="1:4" ht="18.75" customHeight="1">
      <c r="A80" s="111"/>
      <c r="B80" s="112"/>
      <c r="C80" s="113"/>
      <c r="D80" s="114"/>
    </row>
    <row r="81" spans="1:4" ht="18.75" customHeight="1">
      <c r="A81" s="111"/>
      <c r="B81" s="112"/>
      <c r="C81" s="113"/>
      <c r="D81" s="114"/>
    </row>
    <row r="82" spans="1:4" ht="18.75" customHeight="1">
      <c r="A82" s="111"/>
      <c r="B82" s="112"/>
      <c r="C82" s="113"/>
      <c r="D82" s="114"/>
    </row>
    <row r="83" spans="1:4" ht="18.75" customHeight="1">
      <c r="A83" s="111"/>
      <c r="B83" s="112"/>
      <c r="C83" s="113"/>
      <c r="D83" s="114"/>
    </row>
    <row r="84" spans="1:4" ht="18.75" customHeight="1">
      <c r="A84" s="111"/>
      <c r="B84" s="112"/>
      <c r="C84" s="113"/>
      <c r="D84" s="114"/>
    </row>
    <row r="85" spans="1:4" ht="18.75" customHeight="1">
      <c r="A85" s="111"/>
      <c r="B85" s="112"/>
      <c r="C85" s="113"/>
      <c r="D85" s="114"/>
    </row>
    <row r="86" spans="1:4" ht="18.75" customHeight="1">
      <c r="A86" s="111"/>
      <c r="B86" s="112"/>
      <c r="C86" s="113"/>
      <c r="D86" s="114"/>
    </row>
    <row r="87" spans="1:4" ht="18.75" customHeight="1">
      <c r="A87" s="111"/>
      <c r="B87" s="112"/>
      <c r="C87" s="113"/>
      <c r="D87" s="114"/>
    </row>
    <row r="88" spans="1:4" ht="18.75" customHeight="1">
      <c r="A88" s="115"/>
      <c r="B88" s="116"/>
      <c r="C88" s="117"/>
      <c r="D88" s="118"/>
    </row>
    <row r="89" spans="1:12" ht="10.5" customHeight="1">
      <c r="A89" s="292"/>
      <c r="B89" s="292"/>
      <c r="C89" s="292"/>
      <c r="D89" s="292"/>
      <c r="L89" s="98"/>
    </row>
    <row r="90" spans="1:12" ht="10.5" customHeight="1">
      <c r="A90" s="119"/>
      <c r="B90" s="119"/>
      <c r="C90" s="119"/>
      <c r="D90" s="119"/>
      <c r="L90" s="98"/>
    </row>
    <row r="91" spans="1:12" ht="10.5" customHeight="1">
      <c r="A91" s="119"/>
      <c r="B91" s="119"/>
      <c r="C91" s="119"/>
      <c r="D91" s="119"/>
      <c r="L91" s="98"/>
    </row>
    <row r="92" spans="1:11" ht="54" customHeight="1">
      <c r="A92" s="267" t="str">
        <f>'[1]Рожко'!B78</f>
        <v>Начальник управління праці та соціального захисту населення</v>
      </c>
      <c r="B92" s="267"/>
      <c r="C92" s="267"/>
      <c r="D92" s="120" t="str">
        <f>'[1]Рожко'!H78</f>
        <v>І.М. Благун</v>
      </c>
      <c r="K92" s="98"/>
    </row>
    <row r="93" spans="1:6" ht="18.75" customHeight="1">
      <c r="A93" s="115"/>
      <c r="B93" s="116"/>
      <c r="C93" s="121"/>
      <c r="D93" s="121"/>
      <c r="E93" s="108"/>
      <c r="F93" s="109"/>
    </row>
    <row r="94" spans="1:4" ht="18.75" customHeight="1">
      <c r="A94" s="115"/>
      <c r="B94" s="116"/>
      <c r="C94" s="117"/>
      <c r="D94" s="122"/>
    </row>
    <row r="95" spans="1:4" ht="18.75" customHeight="1">
      <c r="A95" s="115"/>
      <c r="B95" s="116"/>
      <c r="C95" s="117"/>
      <c r="D95" s="122"/>
    </row>
    <row r="96" spans="1:4" ht="27.75" customHeight="1">
      <c r="A96" s="289" t="str">
        <f>'[1]Рожко'!A81</f>
        <v>Ушкалова Мадіна Тулкунівна, 97-27</v>
      </c>
      <c r="B96" s="289"/>
      <c r="C96" s="289"/>
      <c r="D96" s="116"/>
    </row>
    <row r="97" spans="1:4" ht="18.75" customHeight="1">
      <c r="A97" s="115"/>
      <c r="B97" s="293"/>
      <c r="C97" s="293"/>
      <c r="D97" s="116"/>
    </row>
    <row r="98" spans="1:4" ht="18.75" customHeight="1">
      <c r="A98" s="115"/>
      <c r="B98" s="293"/>
      <c r="C98" s="293"/>
      <c r="D98" s="116"/>
    </row>
    <row r="99" spans="1:4" ht="18.75" customHeight="1">
      <c r="A99" s="287"/>
      <c r="B99" s="287"/>
      <c r="C99" s="287"/>
      <c r="D99" s="116"/>
    </row>
    <row r="100" spans="1:4" ht="18.75" customHeight="1">
      <c r="A100" s="287"/>
      <c r="B100" s="287"/>
      <c r="C100" s="287"/>
      <c r="D100" s="116"/>
    </row>
    <row r="101" spans="1:4" ht="18.75" customHeight="1">
      <c r="A101" s="287"/>
      <c r="B101" s="287"/>
      <c r="C101" s="287"/>
      <c r="D101" s="116"/>
    </row>
    <row r="102" spans="1:4" ht="18.75" customHeight="1">
      <c r="A102" s="291"/>
      <c r="B102" s="291"/>
      <c r="C102" s="291"/>
      <c r="D102" s="123"/>
    </row>
    <row r="103" spans="1:4" ht="18.75" customHeight="1">
      <c r="A103" s="124"/>
      <c r="B103" s="125"/>
      <c r="C103" s="126"/>
      <c r="D103" s="125"/>
    </row>
    <row r="104" spans="1:4" ht="30.75">
      <c r="A104" s="124"/>
      <c r="B104" s="127"/>
      <c r="C104" s="126"/>
      <c r="D104" s="127"/>
    </row>
    <row r="105" spans="1:4" ht="30.75">
      <c r="A105" s="290"/>
      <c r="B105" s="290"/>
      <c r="C105" s="290"/>
      <c r="D105" s="127"/>
    </row>
    <row r="106" spans="1:4" ht="30.75">
      <c r="A106" s="124"/>
      <c r="B106" s="127"/>
      <c r="C106" s="126"/>
      <c r="D106" s="127"/>
    </row>
    <row r="107" spans="2:4" ht="30.75">
      <c r="B107" s="128"/>
      <c r="D107" s="128"/>
    </row>
    <row r="108" spans="2:4" ht="30.75">
      <c r="B108" s="128"/>
      <c r="D108" s="128"/>
    </row>
    <row r="109" spans="2:4" ht="30.75">
      <c r="B109" s="128"/>
      <c r="D109" s="94"/>
    </row>
    <row r="110" spans="2:4" ht="30.75">
      <c r="B110" s="128"/>
      <c r="D110" s="128"/>
    </row>
    <row r="111" spans="2:4" ht="30.75">
      <c r="B111" s="128"/>
      <c r="D111" s="128"/>
    </row>
    <row r="112" spans="1:4" ht="30.75">
      <c r="A112" s="288"/>
      <c r="B112" s="288"/>
      <c r="C112" s="288"/>
      <c r="D112" s="128"/>
    </row>
    <row r="113" spans="1:4" ht="30.75">
      <c r="A113" s="286"/>
      <c r="B113" s="286"/>
      <c r="C113" s="286"/>
      <c r="D113" s="128"/>
    </row>
    <row r="115" ht="30.75">
      <c r="A115" s="129"/>
    </row>
  </sheetData>
  <sheetProtection/>
  <mergeCells count="81">
    <mergeCell ref="A96:C96"/>
    <mergeCell ref="A105:C105"/>
    <mergeCell ref="A102:C102"/>
    <mergeCell ref="B71:C71"/>
    <mergeCell ref="B72:C72"/>
    <mergeCell ref="A89:D89"/>
    <mergeCell ref="B74:C74"/>
    <mergeCell ref="A73:D73"/>
    <mergeCell ref="A99:C99"/>
    <mergeCell ref="B97:C98"/>
    <mergeCell ref="A113:C113"/>
    <mergeCell ref="A100:C100"/>
    <mergeCell ref="A101:C101"/>
    <mergeCell ref="A112:C112"/>
    <mergeCell ref="B31:C31"/>
    <mergeCell ref="B23:C23"/>
    <mergeCell ref="B19:C19"/>
    <mergeCell ref="B25:C25"/>
    <mergeCell ref="B26:C26"/>
    <mergeCell ref="B29:C29"/>
    <mergeCell ref="B13:C13"/>
    <mergeCell ref="B14:C14"/>
    <mergeCell ref="B16:C16"/>
    <mergeCell ref="B20:C20"/>
    <mergeCell ref="B18:C18"/>
    <mergeCell ref="D60:D61"/>
    <mergeCell ref="D63:D64"/>
    <mergeCell ref="B28:C28"/>
    <mergeCell ref="B30:C30"/>
    <mergeCell ref="A44:D45"/>
    <mergeCell ref="A59:A61"/>
    <mergeCell ref="B59:C61"/>
    <mergeCell ref="B36:C36"/>
    <mergeCell ref="A34:D35"/>
    <mergeCell ref="B53:C53"/>
    <mergeCell ref="A92:C92"/>
    <mergeCell ref="B46:C46"/>
    <mergeCell ref="B75:C75"/>
    <mergeCell ref="B63:C64"/>
    <mergeCell ref="A63:A64"/>
    <mergeCell ref="A66:C66"/>
    <mergeCell ref="A67:C67"/>
    <mergeCell ref="A70:D70"/>
    <mergeCell ref="A68:C68"/>
    <mergeCell ref="A69:C69"/>
    <mergeCell ref="A5:D5"/>
    <mergeCell ref="A11:D11"/>
    <mergeCell ref="A6:D6"/>
    <mergeCell ref="A8:A9"/>
    <mergeCell ref="B8:C9"/>
    <mergeCell ref="D8:D9"/>
    <mergeCell ref="B10:C10"/>
    <mergeCell ref="B12:C12"/>
    <mergeCell ref="A58:D58"/>
    <mergeCell ref="B56:C56"/>
    <mergeCell ref="B17:C17"/>
    <mergeCell ref="B22:C22"/>
    <mergeCell ref="A33:C33"/>
    <mergeCell ref="B21:C21"/>
    <mergeCell ref="B24:C24"/>
    <mergeCell ref="B27:C27"/>
    <mergeCell ref="B15:C15"/>
    <mergeCell ref="B55:C55"/>
    <mergeCell ref="B65:C65"/>
    <mergeCell ref="B62:C62"/>
    <mergeCell ref="B48:C48"/>
    <mergeCell ref="B54:C54"/>
    <mergeCell ref="B57:C57"/>
    <mergeCell ref="B32:C32"/>
    <mergeCell ref="B37:C37"/>
    <mergeCell ref="B38:C38"/>
    <mergeCell ref="B39:C39"/>
    <mergeCell ref="B40:C40"/>
    <mergeCell ref="B41:C41"/>
    <mergeCell ref="B42:C42"/>
    <mergeCell ref="B52:C52"/>
    <mergeCell ref="B51:C51"/>
    <mergeCell ref="A43:C43"/>
    <mergeCell ref="B49:C49"/>
    <mergeCell ref="B50:C50"/>
    <mergeCell ref="B47:C47"/>
  </mergeCells>
  <printOptions/>
  <pageMargins left="0.49" right="0.1968503937007874" top="0.2362204724409449" bottom="0.1968503937007874" header="0.5118110236220472" footer="0.5118110236220472"/>
  <pageSetup fitToHeight="2" horizontalDpi="600" verticalDpi="600" orientation="portrait" paperSize="9" scale="39" r:id="rId1"/>
  <rowBreaks count="3" manualBreakCount="3">
    <brk id="28" max="6" man="1"/>
    <brk id="46" max="6" man="1"/>
    <brk id="5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Gik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defence72</dc:creator>
  <cp:keywords/>
  <dc:description/>
  <cp:lastModifiedBy>defence72</cp:lastModifiedBy>
  <cp:lastPrinted>2016-08-17T06:57:41Z</cp:lastPrinted>
  <dcterms:created xsi:type="dcterms:W3CDTF">2009-04-14T10:32:57Z</dcterms:created>
  <dcterms:modified xsi:type="dcterms:W3CDTF">2016-09-01T09:58:14Z</dcterms:modified>
  <cp:category/>
  <cp:version/>
  <cp:contentType/>
  <cp:contentStatus/>
</cp:coreProperties>
</file>