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155" windowWidth="15480" windowHeight="1170" tabRatio="611" activeTab="0"/>
  </bookViews>
  <sheets>
    <sheet name="1020" sheetId="1" r:id="rId1"/>
    <sheet name="1090" sheetId="2" r:id="rId2"/>
    <sheet name="1162" sheetId="3" r:id="rId3"/>
  </sheets>
  <definedNames>
    <definedName name="_xlnm.Print_Titles" localSheetId="0">'1020'!$62:$63</definedName>
    <definedName name="_xlnm.Print_Titles" localSheetId="1">'1090'!$66:$67</definedName>
    <definedName name="_xlnm.Print_Titles" localSheetId="2">'1162'!$70:$71</definedName>
    <definedName name="_xlnm.Print_Area" localSheetId="0">'1020'!$A$1:$L$115</definedName>
    <definedName name="_xlnm.Print_Area" localSheetId="1">'1090'!$A$1:$L$135</definedName>
    <definedName name="_xlnm.Print_Area" localSheetId="2">'1162'!$A$1:$L$120</definedName>
  </definedNames>
  <calcPr fullCalcOnLoad="1"/>
</workbook>
</file>

<file path=xl/sharedStrings.xml><?xml version="1.0" encoding="utf-8"?>
<sst xmlns="http://schemas.openxmlformats.org/spreadsheetml/2006/main" count="709" uniqueCount="255">
  <si>
    <t>грн.</t>
  </si>
  <si>
    <t>Програма розвитку системи цивільного захисту в м. Кривому Розі на 2016 - 2020 роки</t>
  </si>
  <si>
    <t>Усього:</t>
  </si>
  <si>
    <t>хотелки на февраль/план бюджета на 2017*100</t>
  </si>
  <si>
    <t>Бюджетний кодекс України (Закон від 08.07.2010р. №2456-VI,зі змінами та доповненнями)</t>
  </si>
  <si>
    <t>Конституція України (Закон від 28.06.1996 №254/96-ВР, зі змінами та доповненнями)</t>
  </si>
  <si>
    <t>0610000</t>
  </si>
  <si>
    <t>0600000</t>
  </si>
  <si>
    <t>Заступник директора департаменту фінансів - начальник бюджетного управління</t>
  </si>
  <si>
    <t>ЗАТВЕРДЖЕНО</t>
  </si>
  <si>
    <t>ПАСПОРТ</t>
  </si>
  <si>
    <t>1.</t>
  </si>
  <si>
    <t>2.</t>
  </si>
  <si>
    <t>3.</t>
  </si>
  <si>
    <t>(найменування головного розпорядника)</t>
  </si>
  <si>
    <t>(найменування відповідального виконавця)</t>
  </si>
  <si>
    <t>(КФКВК)</t>
  </si>
  <si>
    <t>(найменування бюджетної програми)</t>
  </si>
  <si>
    <t xml:space="preserve">4. </t>
  </si>
  <si>
    <t xml:space="preserve">5. </t>
  </si>
  <si>
    <t xml:space="preserve">Підстави для виконання бюджетної програми: </t>
  </si>
  <si>
    <t>6.</t>
  </si>
  <si>
    <t>Мета бюджетної програми:</t>
  </si>
  <si>
    <t>7.</t>
  </si>
  <si>
    <t>№ з/п</t>
  </si>
  <si>
    <t>8.</t>
  </si>
  <si>
    <t>Загальний фонд</t>
  </si>
  <si>
    <t>Спеціальний фонд</t>
  </si>
  <si>
    <t>9.</t>
  </si>
  <si>
    <t>10.</t>
  </si>
  <si>
    <t>Одиниця виміру</t>
  </si>
  <si>
    <t>ПОГОДЖЕНО:</t>
  </si>
  <si>
    <t>од.</t>
  </si>
  <si>
    <t>Департамент освіти і науки виконкому Криворізької міської ради</t>
  </si>
  <si>
    <t>департаменту освіти і науки виконкому Криворізької міської ради</t>
  </si>
  <si>
    <t>бюджетної програми місцевого бюджету на 2019 рік</t>
  </si>
  <si>
    <t>Завдання</t>
  </si>
  <si>
    <t>Напрями використання бюджетних коштів:</t>
  </si>
  <si>
    <t>Завдання бюджетної програми:</t>
  </si>
  <si>
    <t>у тому числі бюджет розвитку</t>
  </si>
  <si>
    <t>Усього</t>
  </si>
  <si>
    <t>Джерело фінансування</t>
  </si>
  <si>
    <t>Назва місцевої/регіональної програми</t>
  </si>
  <si>
    <t>Результативні показники бюджетної програми:</t>
  </si>
  <si>
    <t>Показник</t>
  </si>
  <si>
    <t>(підпис)</t>
  </si>
  <si>
    <t>Програма перспективного розвитку освіти м. Кривого Рогу на 2019 - 2021 роки</t>
  </si>
  <si>
    <t>Зведення планів по мережі, штатах і контингентах установ, що фінансуються з місцевих бюджетів областей та міста Києва на 2019 рік</t>
  </si>
  <si>
    <t>осіб</t>
  </si>
  <si>
    <t>середні витрати на одну дитину</t>
  </si>
  <si>
    <t>діто-дні відвідування</t>
  </si>
  <si>
    <t>діто/дні</t>
  </si>
  <si>
    <t>Розрахунок</t>
  </si>
  <si>
    <t>кількість днів відвідування</t>
  </si>
  <si>
    <t>%</t>
  </si>
  <si>
    <t>дні</t>
  </si>
  <si>
    <t>Розрахунок до кошторису на 2019 рік</t>
  </si>
  <si>
    <t>кількість придбаної побутової техніки та іншого обладнання довгострокового користування</t>
  </si>
  <si>
    <t>середні витрати на придбання одиниці побутової техніки та іншого обладнання довгострокового користування</t>
  </si>
  <si>
    <t>середні витрати на проведення одного капітального ремонту</t>
  </si>
  <si>
    <t>відсоток оновлення обладнання та предметів довгострокового користування до запланованого обсягу видатків</t>
  </si>
  <si>
    <t xml:space="preserve">відсоток обсягу коштів направлених на проведення капітальних ремонтів до запланованого </t>
  </si>
  <si>
    <t>Надання загальної середньої освіти загальноосвітніми навчальними закладами (в т.ч. школою - дитячим садком, інтернатом при школі), спеціалізованими школами, ліцеями, гімназіями, колегіумами</t>
  </si>
  <si>
    <t>0611020</t>
  </si>
  <si>
    <t>0921</t>
  </si>
  <si>
    <t>Забезпечення надання послуг з повної загальної середньої освіти в денних закладах загальної середньої освіти</t>
  </si>
  <si>
    <r>
      <rPr>
        <b/>
        <sz val="13"/>
        <rFont val="Times New Roman"/>
        <family val="1"/>
      </rPr>
      <t xml:space="preserve">Завдання 3. </t>
    </r>
    <r>
      <rPr>
        <sz val="13"/>
        <rFont val="Times New Roman"/>
        <family val="1"/>
      </rPr>
      <t>Забезпечення оздоровлення дітей пільгових категорій</t>
    </r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</si>
  <si>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надання відповідних послуг денними закладами загальної середньої освіти</t>
    </r>
  </si>
  <si>
    <t>кількість  закладів (за ступенями шкіл):</t>
  </si>
  <si>
    <t>кількість закладів І ступеня</t>
  </si>
  <si>
    <t>кількість класів</t>
  </si>
  <si>
    <t>обсяг видатків на перевезення дітей пільгових категорій до оздоровчих таборів</t>
  </si>
  <si>
    <t>середньорічна кількість дітей, які будуть перевезені до оздоровчих таборів</t>
  </si>
  <si>
    <t xml:space="preserve">витрати на перевезення 1 дитини до оздоровчого табору </t>
  </si>
  <si>
    <t xml:space="preserve">Розрахунок </t>
  </si>
  <si>
    <t>кількість закладів І - ІІ ступеня</t>
  </si>
  <si>
    <t>кількість закладів І - ІІІ ступеня</t>
  </si>
  <si>
    <t>Надання позашкільної освіти позашкільними закладами освіти, заходи із позашкільної роботи з дітьми</t>
  </si>
  <si>
    <t>0611090</t>
  </si>
  <si>
    <t>0960</t>
  </si>
  <si>
    <t>Задоволення потреб дівчат і хлопців у сфері позашкільної освіти з урахуванням їх віку та місця проживання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</si>
  <si>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Забезпечення оздоровлення дітей пільгових категорій</t>
    </r>
  </si>
  <si>
    <r>
      <rPr>
        <b/>
        <sz val="13"/>
        <rFont val="Times New Roman"/>
        <family val="1"/>
      </rPr>
      <t>Завдання 3.</t>
    </r>
    <r>
      <rPr>
        <sz val="13"/>
        <rFont val="Times New Roman"/>
        <family val="1"/>
      </rPr>
      <t xml:space="preserve"> Покращення матеріально-технічної бази позашкільних навчальних закладів</t>
    </r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</si>
  <si>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рівні можливості дівчатам та хлопцям у сфері отримання позашкільної освіти</t>
    </r>
  </si>
  <si>
    <t>кількість гуртків за напрямами діяльності:</t>
  </si>
  <si>
    <t>кількість дітей, які отримують позашкільну освіту, у т.ч. за напрямами діяльності гуртків:</t>
  </si>
  <si>
    <t xml:space="preserve">Статистична звітність, форма №1-ПЗ </t>
  </si>
  <si>
    <t>відсоток дітей, охоплених позашкільною освітою</t>
  </si>
  <si>
    <t>Звітність установ</t>
  </si>
  <si>
    <t>середньорічна кількість дітей, які будуть оздоровлені</t>
  </si>
  <si>
    <t>середні витрати на 1 дитину, яка буде оздоровлена</t>
  </si>
  <si>
    <t xml:space="preserve">кількість придбаного обладнання довгострокового користування </t>
  </si>
  <si>
    <t>кількість проведених капітальних ремонтів</t>
  </si>
  <si>
    <t>середні витрати на придбання одиниці обладнання довгострокового користування</t>
  </si>
  <si>
    <t xml:space="preserve">відсоток обсягу коштів направлених на проведення капітальних ремонтів  до запланованого </t>
  </si>
  <si>
    <t>0990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</si>
  <si>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складання і надання кошторисної, звітної, фінансової документації, фінансування установ освіти згідно з затвердженими кошторисами</t>
    </r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</si>
  <si>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 Забезпечити надання якісних послуг з централізованого господарського обслуговування</t>
    </r>
  </si>
  <si>
    <r>
      <rPr>
        <b/>
        <sz val="13"/>
        <rFont val="Times New Roman"/>
        <family val="1"/>
      </rPr>
      <t>Завдання 3.</t>
    </r>
    <r>
      <rPr>
        <sz val="13"/>
        <rFont val="Times New Roman"/>
        <family val="1"/>
      </rPr>
      <t xml:space="preserve"> Забезпечення проведення первинної професійної орієнтації учнів у навчально-виробничих комбінатах</t>
    </r>
  </si>
  <si>
    <t>кількість одержувачів допомоги</t>
  </si>
  <si>
    <t>середній розмір допомоги</t>
  </si>
  <si>
    <t>Додатов 3 до рішення Криворізької міської ради від 26.12.2018 №3274 "Про міський бюджет на 2019 рік"</t>
  </si>
  <si>
    <t>кількість учнів</t>
  </si>
  <si>
    <t xml:space="preserve">     гуртки ішших напрямів</t>
  </si>
  <si>
    <t xml:space="preserve">відсоток дітей, які отримають нагороди </t>
  </si>
  <si>
    <r>
      <rPr>
        <b/>
        <sz val="13"/>
        <rFont val="Times New Roman"/>
        <family val="1"/>
      </rPr>
      <t>Завдання 4.</t>
    </r>
    <r>
      <rPr>
        <sz val="13"/>
        <rFont val="Times New Roman"/>
        <family val="1"/>
      </rPr>
      <t xml:space="preserve"> Забезпечення прав дітей з особливими освітніми потребами віком від 2 до 18 років на здобуття дошкільної та загальної середньої освіти</t>
    </r>
  </si>
  <si>
    <t>(КТПКВК МБ)</t>
  </si>
  <si>
    <t>гривень</t>
  </si>
  <si>
    <t xml:space="preserve">Обсяг бюджетних призначень/бюджетних асигнувань </t>
  </si>
  <si>
    <t xml:space="preserve">гривень, у тому числі загального фонду </t>
  </si>
  <si>
    <t>гривень та спеціального фонду</t>
  </si>
  <si>
    <t>Перелік місцевих/регіональних програм, що виконуються у складі бюджетної програми:</t>
  </si>
  <si>
    <t>Продукту</t>
  </si>
  <si>
    <t>Ефективності</t>
  </si>
  <si>
    <t>Якості</t>
  </si>
  <si>
    <t>Затрат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</si>
  <si>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Покращення матеріально-технічної бази загальноосвітніх навчальних закладів</t>
    </r>
  </si>
  <si>
    <t>Придбання обладнання довгострокового користування та здійснення капітальних ремонтів закладів загальної середньої освіти</t>
  </si>
  <si>
    <t>кількість класів у закладах І ступеня</t>
  </si>
  <si>
    <t>кількість класів у закладах І - ІІ ступенів</t>
  </si>
  <si>
    <t>кількість класів у закладах І - ІІІ ступенів</t>
  </si>
  <si>
    <t>середні витрати на одного учня</t>
  </si>
  <si>
    <t>Придбання обладнання довгострокового користування для закладів позашкільної освіти</t>
  </si>
  <si>
    <t xml:space="preserve">     науково-технічні</t>
  </si>
  <si>
    <t xml:space="preserve">     еколого-натуралістичні</t>
  </si>
  <si>
    <t xml:space="preserve">     туристично-краєзнавчі</t>
  </si>
  <si>
    <t xml:space="preserve">     фізкультурно-спортивні або спортивні</t>
  </si>
  <si>
    <t xml:space="preserve">     художньо-естетичні</t>
  </si>
  <si>
    <t xml:space="preserve">     дослідницько-експериментальні</t>
  </si>
  <si>
    <t xml:space="preserve">     оздоровчі</t>
  </si>
  <si>
    <t>Забезпечення реалізації інших програм та заходів у сфері освіти</t>
  </si>
  <si>
    <t>Забезпечення діяльності централізованих бухгалтерій відділів освіти виконкомів районних у місті рад</t>
  </si>
  <si>
    <t xml:space="preserve">Забезпечення діяльності груп по централізованому господарському обслуговуванню </t>
  </si>
  <si>
    <t>Забезпечення діяльбності закладів первинної професійної орієнтації учнів</t>
  </si>
  <si>
    <t>Забезпечення діяльності закладів для дітей з особливими освітніми потребами</t>
  </si>
  <si>
    <t>Допомога  дітям-сиротам та дітям, позбавленим батьківського піклування, яким виповнюється 18 років</t>
  </si>
  <si>
    <t>Покращення матеріально-технічної бази закладів освіти міста</t>
  </si>
  <si>
    <t xml:space="preserve">грн. </t>
  </si>
  <si>
    <t>Здійснення перевезення дітей пільгових категорій до дитячих оздоровчих таборів</t>
  </si>
  <si>
    <t>0611162</t>
  </si>
  <si>
    <t>Інші програми та заходи у сфері освіти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</si>
  <si>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надання допомоги  дітям-сиротам та дітям, позбавленим батьківського піклування, яким виповнюється 18 років</t>
    </r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</si>
  <si>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Централізоване забезпечення покращення матеріально-технічної бази закладів освіти міста</t>
    </r>
  </si>
  <si>
    <t>Постанова Кабінету Міністрів України від 25.08.2005 №823 "Про затвердження Порядку надання одноразової допомоги дітям-сиротам і дітям, позбавленим батьківського піклування, після досягнення 18-річного віку"</t>
  </si>
  <si>
    <t xml:space="preserve">кількість виконаних робіт з капітального ремонту </t>
  </si>
  <si>
    <t>Проведення видатків, пов'язаних з поточним утриманням закладів загальної середньої освіти</t>
  </si>
  <si>
    <t>обсяг видатків на придбання побутової техніки та іншого обладнання довгострокового користування</t>
  </si>
  <si>
    <t xml:space="preserve">обсяг видатків на проведення капітальних ремонтів </t>
  </si>
  <si>
    <t>відсоток дітей, які будуть перевезені до оздоровчих таборів від загальної кількості дітей пільгових категорій в закладах загальної середньої освіти</t>
  </si>
  <si>
    <t>Проведення видатків, пов'язаних з поточним утриманням закладів позашкільної освіти</t>
  </si>
  <si>
    <t>Утримання дитячих оздоровчих таборів</t>
  </si>
  <si>
    <t>відсоток дітей, які будуть оздоровлені від загальної кількості дітей пільгових категорій та дітей, які є переможцями спортивних змагань</t>
  </si>
  <si>
    <t>обсяг видатків на виготовлення проектно-кошторисної документації</t>
  </si>
  <si>
    <t xml:space="preserve">обсяг видатків на проведення поточних послуг та придбання предметів, матеріалів, обладнання та інвентарю </t>
  </si>
  <si>
    <t>кількість виготовлених проектно-кошторисних документів на здійснення капітальних ремонтів</t>
  </si>
  <si>
    <t>середні витрати на виготовлення однієї проектно-кошторисної документації на здійснення капітального ремонту</t>
  </si>
  <si>
    <t>Наказ Міністерства фінансів України 26 серпня 2014 року №836</t>
  </si>
  <si>
    <t>(у редакції наказу Міністерства фінансів України від 29 грудня 2018 року №1209)</t>
  </si>
  <si>
    <t>Наказ/розпорядчий документ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</si>
  <si>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</si>
  <si>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</si>
  <si>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</si>
  <si>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Додаток 3 до рішення міської ради від 26.12.2018 №3274 "Про міський бюджет на 2019 рік" (зі змінами)</t>
  </si>
  <si>
    <t>(ініціали/ініціал, прізвище)</t>
  </si>
  <si>
    <t>(дата погодження)</t>
  </si>
  <si>
    <t>М.П.</t>
  </si>
  <si>
    <t>від ____________________________________№__________________________</t>
  </si>
  <si>
    <t>обсяг видатків на утримання позашкільних навчальних закладів</t>
  </si>
  <si>
    <t>обсяг видатків на утримання дитячих оздоровчих таборів</t>
  </si>
  <si>
    <t xml:space="preserve">кількість позашкільних навчальних закладів </t>
  </si>
  <si>
    <t>кількість дитячих оздоровчих таборів</t>
  </si>
  <si>
    <t>обсяг коштів на придбання побутової техніки та іншого обладнання довгострокового користування</t>
  </si>
  <si>
    <t>обсяг коштів на проведення капітальних ремонтів</t>
  </si>
  <si>
    <t>від ____________________________________№_____________________________</t>
  </si>
  <si>
    <t>обсяг поточних видатків для виплати допомоги  дітям-сиротам та дітям, позбавленим батьківського піклування, яким виповнюється 18 років</t>
  </si>
  <si>
    <t>Забезпечення необхідних умов функціонування і розвитку загальної середньої освіти</t>
  </si>
  <si>
    <t>Створення умов для здобуття вихованцями, учнями і слухачами позашкільної освіти</t>
  </si>
  <si>
    <t>Створення умов для зміцнення фізичного та психічного здоров'я дітей шляхом належної організації оздоровлення та відпочинку</t>
  </si>
  <si>
    <t>Надання послуг з оздоровлення та відпочинку дітям, які потребують особливої соціальної уваги та підтримки</t>
  </si>
  <si>
    <t>Збереження і розвиток мережі дитячих закладів оздоровлення та відпочинку</t>
  </si>
  <si>
    <t>Забезпечення необхідних умов функціонування і розвитку закладів освіти міста</t>
  </si>
  <si>
    <t>обсяг поточних видатків</t>
  </si>
  <si>
    <t>середньорічна кількіть ставок педагогічного персоналу та віднесених до них</t>
  </si>
  <si>
    <t>обсяг капітальних видатків в т.ч.:</t>
  </si>
  <si>
    <t>середньорічна кількіть штатних одиниць інших працівникі</t>
  </si>
  <si>
    <t>усього-середньорічна кількіть ставок (штатних одиниць)</t>
  </si>
  <si>
    <t>обсяг поточних та капітальних видатків на покращення матеріально-технічної бази закладів освіти міста в т.ч.:</t>
  </si>
  <si>
    <t>Створення належних умов для здобуття позашкільної освіти особами з особливими освітніми потребами</t>
  </si>
  <si>
    <t>Створення належних умов для здобуття освіти дітям з особливими освітніми потребами з урахуванням їхніх індивідуальних потреб в умовах інклюзивного навчання</t>
  </si>
  <si>
    <t xml:space="preserve">Збереження та розвиток мережі комунальних закладів позашкільної освіти </t>
  </si>
  <si>
    <t>Здійснення фінансування комунальних закладів позашкільної освіти відповідно до їх структури</t>
  </si>
  <si>
    <t xml:space="preserve">Забезпечення соціальних гарантій дітям-сиротам та дітям позбавленим батьківського піклування, після досягнення ними 18 річного віку </t>
  </si>
  <si>
    <t>середньорічна кількіть ставок педагогічного персоналу та віднесених до них у позашкільних навчальних закладах</t>
  </si>
  <si>
    <t>середньорічна кількіть штатних одиниць інших працівникі у позашкільних навчальних закладах</t>
  </si>
  <si>
    <t>усього-середньорічна кількіть ставок (штатних одиниць) у позашкільних навчальних закладах</t>
  </si>
  <si>
    <t>середньорічна кількість ставок педагогічного персоналу та віднесених до них у дитячих оздоровчих таборах</t>
  </si>
  <si>
    <t>середньорічна кількіть штатних одиниць інших працівників у дитячих оздоровчих таборах</t>
  </si>
  <si>
    <t>всього-середньорічна кількіть ставок (штатних одиниць) у дитячих оздоровчих таборах</t>
  </si>
  <si>
    <t>Забезпечення права громадян на доступність і безоплатність здобуття повної загальної середньої освіти</t>
  </si>
  <si>
    <t>середні витрати на створення однієї ресурсної кімнати</t>
  </si>
  <si>
    <t>відсоток створених ресурсних кімнат відповідно до запланованої кількості</t>
  </si>
  <si>
    <t>кількість ресурсних кімнат, що планується створити</t>
  </si>
  <si>
    <t>Департамент фінансів виконкому Криворізької міської ради</t>
  </si>
  <si>
    <t>кількість виконаних робіт з капітального ремонту</t>
  </si>
  <si>
    <t>Розпорядження міського голови від 28.03.2019 №86-р "Про внесення змін до показників міського бюджету на 2019 рік"</t>
  </si>
  <si>
    <r>
      <rPr>
        <b/>
        <sz val="13"/>
        <rFont val="Times New Roman"/>
        <family val="1"/>
      </rPr>
      <t>Завдання 3.</t>
    </r>
    <r>
      <rPr>
        <sz val="13"/>
        <rFont val="Times New Roman"/>
        <family val="1"/>
      </rPr>
      <t xml:space="preserve"> Забезпечення оздоровлення дітей міста</t>
    </r>
  </si>
  <si>
    <t>обсяг видатків на бронювання місць для перевезення дітей залізничним транспортом до комунального позашкільного закладу "Дитячий оздоровчий табір "Слава" з супроводом дорослими</t>
  </si>
  <si>
    <t>обсяг видатків на перевезення дітей залізничним транспортом до комунального позашкільного закладу "Дитячий оздоровчий табір "Слава" з супроводом дорослими</t>
  </si>
  <si>
    <t>кількість осіб, яких буде перевезено до оздоровчого табору</t>
  </si>
  <si>
    <t xml:space="preserve">середні витрати на перевезення однієї людини залізничним транспортом до комунального позашкільного закладу "Дитячий оздоровчий табір "Слава" </t>
  </si>
  <si>
    <t xml:space="preserve">середні витрати на бронювання місць для перевезення однієї людини залізничним транспортом до комунального позашкільного закладу "Дитячий оздоровчий табір "Слава" </t>
  </si>
  <si>
    <t>Наказ департаменту освіти і науки виконкому Криворізької міської ради від 24.05.2019 №157 "Про організацію перевезення дітей до комунального позашкільного закладу "Дитячий оздоровчий табір "Слава (м. Скадовськ)"</t>
  </si>
  <si>
    <t>Рішення Криворізької міської ради від 26.12.2018 №3274 "Про міський бюджет на 2019 рік" (зі змінами), від 26.12.2018 №3297 "Про затвердження Програми перспективного розвитку освіти м. Кривого Рогу на 2019-2021 роки" (зі змінами),  від 24.12.2015 №60 "Про затвердження Програми розвитку системи цивільного захисту в м. Кривому Розі на 2016-2020 роки" (зі змінами)</t>
  </si>
  <si>
    <t>Здійснення перевезення дітей залізничним транспортом до комунального позашкільного закладу "Дитячий оздоровчий табір "Слава" з супроводом дорослими</t>
  </si>
  <si>
    <t>обсяг видатків на перевезення дітей автобусом до оздоровчих таборів з супроводом дорослими</t>
  </si>
  <si>
    <t>кількість осіб, яких буде перевезено автобусом до оздоровчих таборів</t>
  </si>
  <si>
    <t>середні витрати на перевезення однієї людини автобусом до оздоровчих таборів в одну сторону</t>
  </si>
  <si>
    <t>відсоток обсягу коштів направлених на виготовлення проектно-кошторисної документації до запланованого</t>
  </si>
  <si>
    <t>кількість місць, які буде заброньовано</t>
  </si>
  <si>
    <t xml:space="preserve">відсоток осіб, яких буде перевезено до комунального позашкільного закладу "Дитячий оздоровчий табір "Слава" від запланованої кількості </t>
  </si>
  <si>
    <t>кількість осіб, яких буде перевезено до оздоровчих таборів</t>
  </si>
  <si>
    <t xml:space="preserve">середні витрати на перевезення однієї людини до оздоровчих таборів </t>
  </si>
  <si>
    <t>відсоток осіб, яких буде перевезено до оздоровчих таборів від запланованої кількості осіб</t>
  </si>
  <si>
    <t>обсяг видатків на перевезення дітей до оздоровчих таборів у супроводі дорослих</t>
  </si>
  <si>
    <t>Накази департаменту освіти і науки виконкому Криворізької міської ради від 03.04.2019 №109 "Про організацію відпочинку дітей пільгових категорій влітку 2019 року", від 22.05.2019 №154 "Про організацію оздоровлення спортивно обдарованих дітей влітку 2019 року", від 24.05.2019 №157 "Про організацію перевезення дітей на оздоровлення в КПЗ ДОТ "Слава", від 05.06.2019 №171 "Про організований виїзд дітей з КПЗ ДОТ "Слава" до м. Кривого Рогу"</t>
  </si>
  <si>
    <t>від ____________________________________№_____________________</t>
  </si>
  <si>
    <t>Зміни у розрахунок до кошторису на 2019 рік</t>
  </si>
  <si>
    <t xml:space="preserve">Директор департаменту освіти і науки </t>
  </si>
  <si>
    <t>Тетяна Кріпак</t>
  </si>
  <si>
    <t>Наказ МФУ від 26.08.2014 №836 "Про деякі питання запровадженням програмно-цільового методу складання та виконання місцевих бюджетів" (зі змінами і доповненнями). Наказ Державного агенства з питань електронного урядування України  від 14.05.2019 №35 "Про затвердження Методики визначення належності бюджетних програм до сфери інформатизації"</t>
  </si>
  <si>
    <t>Наказ Міністерства освіти і науки України від 10.07.2017 №992 "Про затвердження Типового переліку бюджетних програм і результативних показників їх виконання для місцевих бюджетів у галузі "Освіта" (зі змінами та доповненнями).</t>
  </si>
  <si>
    <t>Наказ МФУ від 26.08.2014 №836 "Про деякі питання запровадженням програмно-цільового методу складання та виконання місцевих бюджетів" (зі змінами і доповненнями) Наказ 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</t>
  </si>
  <si>
    <t xml:space="preserve">Наказ Міністерства освіти і науки України від 10.07.2017 №992 "Про затвердження Типового переліку бюджетних програм і результативних показників їх виконання для місцевих бюджетів у галузі "Освіта" (зі змінами та доповненнями). </t>
  </si>
  <si>
    <t>Юлія Назарова</t>
  </si>
  <si>
    <t>1235000 комп.</t>
  </si>
  <si>
    <t>Забезпечення заходів, пов`язаних з інформатизацією</t>
  </si>
  <si>
    <t>Рішення Криворізької міської ради від 26.12.2018 №3274 "Про міський бюджет на 2019 рік" (зі змінами), від 26.12.2018 №3297 "Про затвердження Програми перспективного розвитку освіти м. Кривого Рогу на 2019-2021 роки" (зі змінами),  від 24.12.2015 №60 "Про затвердження Програми розвитку системи цивільного захисту в м. Кривому Розі на 2016-2020 роки" (зі змінами), від 21.12.2016 №1182 "Про затвердження Програми соціального захисту окремихкатегорій мешканців м.Кривого Рогу на 2017-2019 роки"</t>
  </si>
  <si>
    <t>Програми соціального захисту окремихкатегорій мешканців м.Кривого Рогу на 2017-2019 роки</t>
  </si>
  <si>
    <t xml:space="preserve">обсяг витрат на реалізацію заходів, пов`язаних з інформатизацією </t>
  </si>
  <si>
    <t xml:space="preserve">кількість заходів пов`язаних з інформатизацією </t>
  </si>
  <si>
    <t>середні витрати на один захід пов`язаний з інформатизацією</t>
  </si>
  <si>
    <t>відсоток заходів пов`язаних з інформатизацією</t>
  </si>
  <si>
    <t xml:space="preserve">середні витрати на один захід пов`язаний з інформатизацією </t>
  </si>
  <si>
    <t xml:space="preserve">відсоток заходів пов`язаних з інформатизацією 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</si>
  <si>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охорону дитинства" (Закон від 26.04.2001 №2402-ІІІ), (зі змінами),  "Про Національну програму інформатизації" (Закон від 04.02.1998 №74/98-ВР), Постанова Кабінету Міністрів України від 31 серпня 1998  N1352  "Про затвердження Положення про формування та виконання Національної програми інформатизації"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</si>
  <si>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охорону дитинства" (Закон від 26.04.2001 №2402-ІІІ),  (зі змінами), "Про позашкільну освіту" (Закон від 22.06.2000 №1841-ІІІ), (зі змінами), "Про оздоровлення та відпочинок дітей" (Закон від 04.09.2008 №375-VI), (зі змінами),  "Про Національну програму інформатизації" (Закон від 04.02.1998 №74/98-ВР), Постанова Кабінету Міністрів України від 31 серпня 1998  N1352  "Про затвердження Положення про формування та виконання Національної програми інформатизації"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</si>
  <si>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охорону дитинства" (Закон від 26.04.2001 №2402-ІІІ),  (зі змінами), "Про загальну середню освіту" (Закон від 13.05.1999 №651-XIV), (зі змінами),  "Про Національну програму інформатизації" (Закон від 04.02.1998 №74/98-ВР), Постанова Кабінету Міністрів України від 31 серпня 1998  N1352  "Про затвердження Положення про формування та виконання Національної програми інформатизації"</t>
  </si>
  <si>
    <t>середні витрати на виготовлення однієї багатофункціональної електронної "Картки криворіжці"</t>
  </si>
  <si>
    <t>відсоток обсягу коштів направлених на виготовлення багатофункціональних електронних "Карток криворіжця" до запланованого</t>
  </si>
  <si>
    <t xml:space="preserve">обсяг видатків на придбання обладнання для створення ресурсних кімнат, у т.ч. видатки на проведення заходів, пов`язаних з інформатизацією </t>
  </si>
  <si>
    <t>обсяг видатків виділених на закупівлю багатофункціональної електронної "Карти криворіжця"</t>
  </si>
  <si>
    <t>(найменування головного розпорядника коштів місьцевого бюджету)</t>
  </si>
  <si>
    <t>(найменування головного розпорядника коштів місцевого бюджету)</t>
  </si>
  <si>
    <t>Напрями використнання бюджетних коштів</t>
  </si>
  <si>
    <t>кількість багатофункціональних електронних "Карток криворіжця", які будуть виготовлені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</si>
</sst>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0.0000"/>
    <numFmt numFmtId="177" formatCode="[$-FC19]d\ mmmm\ yyyy\ &quot;г.&quot;"/>
    <numFmt numFmtId="178" formatCode="#,##0.00_ ;[Red]\-#,##0.00\ "/>
    <numFmt numFmtId="179" formatCode="#,##0_ ;[Red]\-#,##0\ "/>
    <numFmt numFmtId="180" formatCode="0.0000000"/>
    <numFmt numFmtId="181" formatCode="0.000000"/>
    <numFmt numFmtId="182" formatCode="0.00000"/>
    <numFmt numFmtId="183" formatCode="0.00000000"/>
    <numFmt numFmtId="184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24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9"/>
      <name val="Times New Roman"/>
      <family val="1"/>
    </font>
    <font>
      <sz val="6"/>
      <name val="Times New Roman"/>
      <family val="1"/>
    </font>
    <font>
      <b/>
      <i/>
      <sz val="8"/>
      <name val="Times New Roman"/>
      <family val="1"/>
    </font>
    <font>
      <b/>
      <sz val="24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2" fontId="4" fillId="0" borderId="0" xfId="0" applyNumberFormat="1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7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74" fontId="4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9" fontId="4" fillId="0" borderId="10" xfId="55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1" fontId="4" fillId="0" borderId="10" xfId="55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55" applyNumberFormat="1" applyFont="1" applyBorder="1" applyAlignment="1">
      <alignment horizontal="center" vertical="center" wrapText="1"/>
    </xf>
    <xf numFmtId="178" fontId="4" fillId="0" borderId="10" xfId="55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8" fontId="4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left" wrapText="1"/>
    </xf>
    <xf numFmtId="0" fontId="15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14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15"/>
  <sheetViews>
    <sheetView tabSelected="1" view="pageBreakPreview" zoomScale="70" zoomScaleNormal="60" zoomScaleSheetLayoutView="70" zoomScalePageLayoutView="0" workbookViewId="0" topLeftCell="A1">
      <selection activeCell="L111" sqref="L111"/>
    </sheetView>
  </sheetViews>
  <sheetFormatPr defaultColWidth="9.140625" defaultRowHeight="15"/>
  <cols>
    <col min="1" max="1" width="4.28125" style="10" customWidth="1"/>
    <col min="2" max="2" width="9.57421875" style="10" customWidth="1"/>
    <col min="3" max="3" width="2.7109375" style="10" customWidth="1"/>
    <col min="4" max="4" width="8.7109375" style="10" customWidth="1"/>
    <col min="5" max="5" width="28.00390625" style="10" customWidth="1"/>
    <col min="6" max="6" width="15.7109375" style="10" customWidth="1"/>
    <col min="7" max="7" width="19.140625" style="10" customWidth="1"/>
    <col min="8" max="8" width="29.8515625" style="10" customWidth="1"/>
    <col min="9" max="9" width="29.7109375" style="10" customWidth="1"/>
    <col min="10" max="10" width="23.00390625" style="10" customWidth="1"/>
    <col min="11" max="11" width="22.7109375" style="10" customWidth="1"/>
    <col min="12" max="12" width="24.00390625" style="10" customWidth="1"/>
    <col min="13" max="13" width="26.28125" style="11" customWidth="1"/>
    <col min="14" max="14" width="14.7109375" style="10" bestFit="1" customWidth="1"/>
    <col min="15" max="16384" width="9.140625" style="10" customWidth="1"/>
  </cols>
  <sheetData>
    <row r="1" spans="9:12" ht="17.25" customHeight="1">
      <c r="I1" s="6"/>
      <c r="J1" s="94" t="s">
        <v>9</v>
      </c>
      <c r="K1" s="94"/>
      <c r="L1" s="94"/>
    </row>
    <row r="2" spans="9:12" ht="16.5" customHeight="1">
      <c r="I2" s="6"/>
      <c r="J2" s="94" t="s">
        <v>156</v>
      </c>
      <c r="K2" s="94"/>
      <c r="L2" s="94"/>
    </row>
    <row r="3" spans="6:12" ht="13.5" customHeight="1">
      <c r="F3" s="11"/>
      <c r="G3" s="11"/>
      <c r="H3" s="11"/>
      <c r="I3" s="6"/>
      <c r="J3" s="94" t="s">
        <v>157</v>
      </c>
      <c r="K3" s="94"/>
      <c r="L3" s="94"/>
    </row>
    <row r="4" spans="9:12" ht="24.75" customHeight="1">
      <c r="I4" s="7"/>
      <c r="J4" s="95" t="s">
        <v>9</v>
      </c>
      <c r="K4" s="95"/>
      <c r="L4" s="95"/>
    </row>
    <row r="5" spans="6:12" ht="15" customHeight="1">
      <c r="F5" s="1"/>
      <c r="G5" s="1"/>
      <c r="H5" s="1"/>
      <c r="I5" s="6"/>
      <c r="J5" s="95" t="s">
        <v>158</v>
      </c>
      <c r="K5" s="95"/>
      <c r="L5" s="95"/>
    </row>
    <row r="6" spans="6:12" ht="15" customHeight="1">
      <c r="F6" s="1"/>
      <c r="G6" s="1"/>
      <c r="H6" s="1"/>
      <c r="I6" s="6"/>
      <c r="J6" s="96" t="s">
        <v>34</v>
      </c>
      <c r="K6" s="96"/>
      <c r="L6" s="96"/>
    </row>
    <row r="7" spans="6:12" ht="12" customHeight="1">
      <c r="F7" s="1"/>
      <c r="G7" s="1"/>
      <c r="H7" s="1"/>
      <c r="I7" s="8"/>
      <c r="J7" s="104" t="s">
        <v>251</v>
      </c>
      <c r="K7" s="104"/>
      <c r="L7" s="104"/>
    </row>
    <row r="8" spans="6:12" ht="24" customHeight="1">
      <c r="F8" s="1"/>
      <c r="G8" s="1"/>
      <c r="H8" s="1"/>
      <c r="I8" s="7"/>
      <c r="J8" s="95" t="s">
        <v>166</v>
      </c>
      <c r="K8" s="95"/>
      <c r="L8" s="95"/>
    </row>
    <row r="9" ht="11.25" customHeight="1"/>
    <row r="10" spans="1:12" ht="15.75" customHeight="1">
      <c r="A10" s="99" t="s">
        <v>10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16.5" customHeight="1">
      <c r="A11" s="99" t="s">
        <v>35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ht="9" customHeight="1"/>
    <row r="13" spans="1:12" ht="17.25" customHeight="1">
      <c r="A13" s="12" t="s">
        <v>11</v>
      </c>
      <c r="B13" s="13" t="s">
        <v>7</v>
      </c>
      <c r="C13" s="14"/>
      <c r="D13" s="102" t="s">
        <v>33</v>
      </c>
      <c r="E13" s="102"/>
      <c r="F13" s="102"/>
      <c r="G13" s="102"/>
      <c r="H13" s="102"/>
      <c r="I13" s="102"/>
      <c r="J13" s="102"/>
      <c r="K13" s="102"/>
      <c r="L13" s="102"/>
    </row>
    <row r="14" spans="1:12" ht="9.75" customHeight="1">
      <c r="A14" s="12"/>
      <c r="B14" s="51" t="s">
        <v>106</v>
      </c>
      <c r="D14" s="105" t="s">
        <v>14</v>
      </c>
      <c r="E14" s="105"/>
      <c r="F14" s="105"/>
      <c r="G14" s="105"/>
      <c r="H14" s="105"/>
      <c r="I14" s="105"/>
      <c r="J14" s="105"/>
      <c r="K14" s="105"/>
      <c r="L14" s="105"/>
    </row>
    <row r="15" spans="1:12" ht="16.5" customHeight="1">
      <c r="A15" s="12" t="s">
        <v>12</v>
      </c>
      <c r="B15" s="13" t="s">
        <v>6</v>
      </c>
      <c r="C15" s="14"/>
      <c r="D15" s="102" t="s">
        <v>33</v>
      </c>
      <c r="E15" s="102"/>
      <c r="F15" s="102"/>
      <c r="G15" s="102"/>
      <c r="H15" s="102"/>
      <c r="I15" s="102"/>
      <c r="J15" s="102"/>
      <c r="K15" s="102"/>
      <c r="L15" s="102"/>
    </row>
    <row r="16" spans="1:12" ht="10.5" customHeight="1">
      <c r="A16" s="12"/>
      <c r="B16" s="51" t="s">
        <v>106</v>
      </c>
      <c r="D16" s="105" t="s">
        <v>15</v>
      </c>
      <c r="E16" s="105"/>
      <c r="F16" s="105"/>
      <c r="G16" s="105"/>
      <c r="H16" s="105"/>
      <c r="I16" s="105"/>
      <c r="J16" s="105"/>
      <c r="K16" s="105"/>
      <c r="L16" s="105"/>
    </row>
    <row r="17" spans="1:12" ht="31.5" customHeight="1">
      <c r="A17" s="12" t="s">
        <v>13</v>
      </c>
      <c r="B17" s="13" t="s">
        <v>63</v>
      </c>
      <c r="C17" s="14"/>
      <c r="D17" s="13" t="s">
        <v>64</v>
      </c>
      <c r="E17" s="102" t="s">
        <v>62</v>
      </c>
      <c r="F17" s="102"/>
      <c r="G17" s="102"/>
      <c r="H17" s="102"/>
      <c r="I17" s="102"/>
      <c r="J17" s="102"/>
      <c r="K17" s="102"/>
      <c r="L17" s="102"/>
    </row>
    <row r="18" spans="1:12" ht="10.5" customHeight="1">
      <c r="A18" s="12"/>
      <c r="B18" s="51" t="s">
        <v>106</v>
      </c>
      <c r="D18" s="15" t="s">
        <v>16</v>
      </c>
      <c r="E18" s="106" t="s">
        <v>17</v>
      </c>
      <c r="F18" s="106"/>
      <c r="G18" s="106"/>
      <c r="H18" s="106"/>
      <c r="I18" s="106"/>
      <c r="J18" s="106"/>
      <c r="K18" s="106"/>
      <c r="L18" s="106"/>
    </row>
    <row r="19" spans="1:13" ht="18" customHeight="1">
      <c r="A19" s="12" t="s">
        <v>18</v>
      </c>
      <c r="B19" s="101" t="s">
        <v>108</v>
      </c>
      <c r="C19" s="101"/>
      <c r="D19" s="101"/>
      <c r="E19" s="101"/>
      <c r="F19" s="101"/>
      <c r="G19" s="49">
        <f>J19+B20</f>
        <v>1350345498.92</v>
      </c>
      <c r="H19" s="101" t="s">
        <v>109</v>
      </c>
      <c r="I19" s="101"/>
      <c r="J19" s="49">
        <f>1236950350-4787201-11712.77-1848504-1400000-625000+200000-487431+125000+502162+16000+60000+7353601-505132+71773+3265000-160000-3500000+5709285+50000-888327-112000+264300+150000-244000+29510+856000-16000+22800+156740+5107430+1048600+2500700-19600+322254+2883000+76636.2+79800+282800+511863+11100+80900+55000-735000+150000+190000-250000-13665488-393300+137500</f>
        <v>1239571408.43</v>
      </c>
      <c r="K19" s="107" t="s">
        <v>110</v>
      </c>
      <c r="L19" s="107"/>
      <c r="M19" s="46">
        <f>J19-1239433908.43</f>
        <v>137500</v>
      </c>
    </row>
    <row r="20" spans="2:13" ht="15.75" customHeight="1">
      <c r="B20" s="100">
        <f>60965895+3503808+463645.69+1848504+1400000+225000+225000+93100+4292828+166000+3063359+415036+99325+140000+225000+160000+1312867+24000+112000+598000-186250+10861200+2140000+4654800-40000+641000+2065872+10420000+86600.8+435000+77500+35000+250000</f>
        <v>110774090.49</v>
      </c>
      <c r="C20" s="100"/>
      <c r="D20" s="100"/>
      <c r="E20" s="14" t="s">
        <v>107</v>
      </c>
      <c r="I20" s="16"/>
      <c r="J20" s="16"/>
      <c r="K20" s="17"/>
      <c r="L20" s="18"/>
      <c r="M20" s="19"/>
    </row>
    <row r="21" spans="1:12" ht="20.25" customHeight="1">
      <c r="A21" s="14" t="s">
        <v>19</v>
      </c>
      <c r="B21" s="101" t="s">
        <v>20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1:12" ht="17.25" customHeight="1">
      <c r="A22" s="14"/>
      <c r="B22" s="98" t="s">
        <v>5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7.25" customHeight="1">
      <c r="A23" s="14"/>
      <c r="B23" s="98" t="s">
        <v>4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ht="65.25" customHeight="1">
      <c r="A24" s="14"/>
      <c r="B24" s="98" t="s">
        <v>246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32.25" customHeight="1">
      <c r="A25" s="14"/>
      <c r="B25" s="98" t="s">
        <v>230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31.5" customHeight="1">
      <c r="A26" s="14"/>
      <c r="B26" s="98" t="s">
        <v>231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3" ht="36" customHeight="1">
      <c r="A27" s="14"/>
      <c r="B27" s="98" t="s">
        <v>212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20"/>
    </row>
    <row r="28" spans="1:13" ht="17.25" customHeight="1" hidden="1">
      <c r="A28" s="14"/>
      <c r="B28" s="98" t="s">
        <v>204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20"/>
    </row>
    <row r="29" spans="1:12" ht="17.25" customHeight="1">
      <c r="A29" s="14" t="s">
        <v>21</v>
      </c>
      <c r="B29" s="101" t="s">
        <v>159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1:12" ht="6.75" customHeight="1">
      <c r="A30" s="14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3" ht="19.5" customHeight="1">
      <c r="A31" s="14"/>
      <c r="B31" s="86" t="s">
        <v>24</v>
      </c>
      <c r="C31" s="86"/>
      <c r="D31" s="86" t="s">
        <v>160</v>
      </c>
      <c r="E31" s="86"/>
      <c r="F31" s="86"/>
      <c r="G31" s="86"/>
      <c r="H31" s="86"/>
      <c r="I31" s="86"/>
      <c r="J31" s="86"/>
      <c r="K31" s="86"/>
      <c r="L31" s="86"/>
      <c r="M31" s="20"/>
    </row>
    <row r="32" spans="1:13" ht="19.5" customHeight="1">
      <c r="A32" s="14"/>
      <c r="B32" s="88">
        <v>1</v>
      </c>
      <c r="C32" s="88"/>
      <c r="D32" s="89" t="s">
        <v>198</v>
      </c>
      <c r="E32" s="89"/>
      <c r="F32" s="89"/>
      <c r="G32" s="89"/>
      <c r="H32" s="89"/>
      <c r="I32" s="89"/>
      <c r="J32" s="89"/>
      <c r="K32" s="89"/>
      <c r="L32" s="89"/>
      <c r="M32" s="59"/>
    </row>
    <row r="33" spans="1:13" ht="17.25" customHeight="1">
      <c r="A33" s="14"/>
      <c r="B33" s="88">
        <v>2</v>
      </c>
      <c r="C33" s="88"/>
      <c r="D33" s="89" t="s">
        <v>175</v>
      </c>
      <c r="E33" s="89"/>
      <c r="F33" s="89"/>
      <c r="G33" s="89"/>
      <c r="H33" s="89"/>
      <c r="I33" s="89"/>
      <c r="J33" s="89"/>
      <c r="K33" s="89"/>
      <c r="L33" s="89"/>
      <c r="M33" s="59"/>
    </row>
    <row r="34" spans="1:13" ht="19.5" customHeight="1" hidden="1">
      <c r="A34" s="14"/>
      <c r="B34" s="88">
        <v>3</v>
      </c>
      <c r="C34" s="88"/>
      <c r="D34" s="89" t="s">
        <v>188</v>
      </c>
      <c r="E34" s="89"/>
      <c r="F34" s="89"/>
      <c r="G34" s="89"/>
      <c r="H34" s="89"/>
      <c r="I34" s="89"/>
      <c r="J34" s="89"/>
      <c r="K34" s="89"/>
      <c r="L34" s="89"/>
      <c r="M34" s="59"/>
    </row>
    <row r="35" spans="1:27" ht="21" customHeight="1">
      <c r="A35" s="14" t="s">
        <v>23</v>
      </c>
      <c r="B35" s="101" t="s">
        <v>22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  <row r="36" spans="2:12" ht="15" customHeight="1">
      <c r="B36" s="103" t="s">
        <v>65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1:12" ht="20.25" customHeight="1">
      <c r="A37" s="14" t="s">
        <v>25</v>
      </c>
      <c r="B37" s="101" t="s">
        <v>38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ht="4.5" customHeight="1"/>
    <row r="39" spans="2:12" ht="15.75" customHeight="1">
      <c r="B39" s="86" t="s">
        <v>24</v>
      </c>
      <c r="C39" s="86"/>
      <c r="D39" s="86" t="s">
        <v>36</v>
      </c>
      <c r="E39" s="86"/>
      <c r="F39" s="86"/>
      <c r="G39" s="86"/>
      <c r="H39" s="86"/>
      <c r="I39" s="86"/>
      <c r="J39" s="86"/>
      <c r="K39" s="86"/>
      <c r="L39" s="86"/>
    </row>
    <row r="40" spans="2:12" ht="18" customHeight="1">
      <c r="B40" s="88">
        <v>1</v>
      </c>
      <c r="C40" s="88"/>
      <c r="D40" s="89" t="s">
        <v>67</v>
      </c>
      <c r="E40" s="89"/>
      <c r="F40" s="89"/>
      <c r="G40" s="89"/>
      <c r="H40" s="89"/>
      <c r="I40" s="89"/>
      <c r="J40" s="89"/>
      <c r="K40" s="89"/>
      <c r="L40" s="89"/>
    </row>
    <row r="41" spans="2:12" ht="18.75" customHeight="1">
      <c r="B41" s="88">
        <v>2</v>
      </c>
      <c r="C41" s="88"/>
      <c r="D41" s="89" t="s">
        <v>116</v>
      </c>
      <c r="E41" s="89"/>
      <c r="F41" s="89"/>
      <c r="G41" s="89"/>
      <c r="H41" s="89"/>
      <c r="I41" s="89"/>
      <c r="J41" s="89"/>
      <c r="K41" s="89"/>
      <c r="L41" s="89"/>
    </row>
    <row r="42" spans="2:12" ht="18" customHeight="1" hidden="1">
      <c r="B42" s="88">
        <v>3</v>
      </c>
      <c r="C42" s="88"/>
      <c r="D42" s="89" t="s">
        <v>66</v>
      </c>
      <c r="E42" s="89"/>
      <c r="F42" s="89"/>
      <c r="G42" s="89"/>
      <c r="H42" s="89"/>
      <c r="I42" s="89"/>
      <c r="J42" s="89"/>
      <c r="K42" s="89"/>
      <c r="L42" s="89"/>
    </row>
    <row r="43" spans="2:12" ht="18.75" customHeight="1" hidden="1">
      <c r="B43" s="88"/>
      <c r="C43" s="88"/>
      <c r="D43" s="88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14" t="s">
        <v>28</v>
      </c>
      <c r="B44" s="101" t="s">
        <v>37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ht="13.5" customHeight="1">
      <c r="L45" s="60" t="s">
        <v>107</v>
      </c>
    </row>
    <row r="46" spans="1:13" ht="19.5" customHeight="1">
      <c r="A46" s="22"/>
      <c r="B46" s="86" t="s">
        <v>24</v>
      </c>
      <c r="C46" s="86"/>
      <c r="D46" s="74" t="s">
        <v>253</v>
      </c>
      <c r="E46" s="75"/>
      <c r="F46" s="75"/>
      <c r="G46" s="75"/>
      <c r="H46" s="75"/>
      <c r="I46" s="76"/>
      <c r="J46" s="4" t="s">
        <v>26</v>
      </c>
      <c r="K46" s="72" t="s">
        <v>27</v>
      </c>
      <c r="L46" s="4" t="s">
        <v>40</v>
      </c>
      <c r="M46" s="62" t="s">
        <v>39</v>
      </c>
    </row>
    <row r="47" spans="2:13" s="56" customFormat="1" ht="8.25" customHeight="1">
      <c r="B47" s="116">
        <v>1</v>
      </c>
      <c r="C47" s="116"/>
      <c r="D47" s="112">
        <v>2</v>
      </c>
      <c r="E47" s="113"/>
      <c r="F47" s="113"/>
      <c r="G47" s="113"/>
      <c r="H47" s="113"/>
      <c r="I47" s="114"/>
      <c r="J47" s="65">
        <v>3</v>
      </c>
      <c r="K47" s="71">
        <v>4</v>
      </c>
      <c r="L47" s="65">
        <v>5</v>
      </c>
      <c r="M47" s="57"/>
    </row>
    <row r="48" spans="2:12" ht="18.75" customHeight="1">
      <c r="B48" s="88">
        <v>1</v>
      </c>
      <c r="C48" s="88"/>
      <c r="D48" s="80" t="s">
        <v>145</v>
      </c>
      <c r="E48" s="81"/>
      <c r="F48" s="81"/>
      <c r="G48" s="81"/>
      <c r="H48" s="81"/>
      <c r="I48" s="82"/>
      <c r="J48" s="43">
        <f>(1236950350-4798913.77-1848504-1400000-625000+200000-487431+125000+502162+16000+60000+7353601-505132+2938500+71773+326500-160000-3500000+5709285+50000-888327-112000+264300+150000-244000+29510+856000-16000+22800+156740+5107430+1048600+2500700-19600+322254+2883000+76636.2+79800+282800+511863+11100+80900+55000+735000+150000+190000-250000-13665488-393300-1470000+137500)-J51</f>
        <v>1239093601.43</v>
      </c>
      <c r="K48" s="25">
        <f>(50524432)-82750</f>
        <v>50441682</v>
      </c>
      <c r="L48" s="43">
        <f>J48+K48</f>
        <v>1289535283.43</v>
      </c>
    </row>
    <row r="49" spans="2:13" ht="32.25" customHeight="1">
      <c r="B49" s="88">
        <v>2</v>
      </c>
      <c r="C49" s="88"/>
      <c r="D49" s="80" t="s">
        <v>117</v>
      </c>
      <c r="E49" s="81"/>
      <c r="F49" s="81"/>
      <c r="G49" s="81"/>
      <c r="H49" s="81"/>
      <c r="I49" s="82"/>
      <c r="J49" s="43">
        <v>0</v>
      </c>
      <c r="K49" s="25">
        <f>(10441463+3503808+463645.69+1848504+1400000+225000+225000+93100+4292828+166000+3063359+415036+99325+140000+225000+160000+1312867+24000+112000+598000-186250+10861200+2140000+4654800-40000+641000+2065872+10420000+86600.8+435000+77500+35000+250000)-K51+82750</f>
        <v>34975681.489999995</v>
      </c>
      <c r="L49" s="43">
        <f>J49+K49</f>
        <v>34975681.489999995</v>
      </c>
      <c r="M49" s="66">
        <f>(9090007+3503808+463645.69+1400000+225000+225000+93100+1848504+4292828+166000+3063359+415036+99325+140000+225000+160000+1312867+24000+112000+598000-186250+10861200+2140000+4654800-40000+641000+2065872+10420000+86600.8+435000)-L51+82750</f>
        <v>32783918.489999995</v>
      </c>
    </row>
    <row r="50" spans="2:12" ht="17.25" customHeight="1" hidden="1">
      <c r="B50" s="88">
        <v>3</v>
      </c>
      <c r="C50" s="88"/>
      <c r="D50" s="68" t="s">
        <v>138</v>
      </c>
      <c r="E50" s="69"/>
      <c r="F50" s="69"/>
      <c r="G50" s="69"/>
      <c r="H50" s="70"/>
      <c r="I50" s="73"/>
      <c r="J50" s="48">
        <v>0</v>
      </c>
      <c r="K50" s="48">
        <v>0</v>
      </c>
      <c r="L50" s="43">
        <f>J50+K50</f>
        <v>0</v>
      </c>
    </row>
    <row r="51" spans="2:13" ht="19.5" customHeight="1">
      <c r="B51" s="88">
        <v>3</v>
      </c>
      <c r="C51" s="88"/>
      <c r="D51" s="80" t="s">
        <v>235</v>
      </c>
      <c r="E51" s="81"/>
      <c r="F51" s="81"/>
      <c r="G51" s="81"/>
      <c r="H51" s="81"/>
      <c r="I51" s="82"/>
      <c r="J51" s="48">
        <v>477807</v>
      </c>
      <c r="K51" s="35">
        <f>25273977+82750</f>
        <v>25356727</v>
      </c>
      <c r="L51" s="43">
        <f>J51+K51</f>
        <v>25834534</v>
      </c>
      <c r="M51" s="63">
        <f>L51-82750</f>
        <v>25751784</v>
      </c>
    </row>
    <row r="52" spans="2:12" ht="18.75" customHeight="1">
      <c r="B52" s="83" t="s">
        <v>2</v>
      </c>
      <c r="C52" s="84"/>
      <c r="D52" s="84"/>
      <c r="E52" s="84"/>
      <c r="F52" s="84"/>
      <c r="G52" s="84"/>
      <c r="H52" s="84"/>
      <c r="I52" s="85"/>
      <c r="J52" s="50">
        <f>SUM(J48:J51)</f>
        <v>1239571408.43</v>
      </c>
      <c r="K52" s="27">
        <f>SUM(K48:K51)</f>
        <v>110774090.49</v>
      </c>
      <c r="L52" s="50">
        <f>J52+K52</f>
        <v>1350345498.92</v>
      </c>
    </row>
    <row r="53" spans="1:12" ht="21" customHeight="1">
      <c r="A53" s="14" t="s">
        <v>29</v>
      </c>
      <c r="B53" s="101" t="s">
        <v>111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ht="14.25" customHeight="1">
      <c r="L54" s="60" t="s">
        <v>107</v>
      </c>
    </row>
    <row r="55" spans="2:12" ht="18.75" customHeight="1">
      <c r="B55" s="86" t="s">
        <v>24</v>
      </c>
      <c r="C55" s="86"/>
      <c r="D55" s="86" t="s">
        <v>42</v>
      </c>
      <c r="E55" s="86"/>
      <c r="F55" s="86"/>
      <c r="G55" s="86"/>
      <c r="H55" s="86"/>
      <c r="I55" s="86"/>
      <c r="J55" s="4" t="s">
        <v>26</v>
      </c>
      <c r="K55" s="4" t="s">
        <v>27</v>
      </c>
      <c r="L55" s="4" t="s">
        <v>40</v>
      </c>
    </row>
    <row r="56" spans="2:13" s="56" customFormat="1" ht="7.5" customHeight="1">
      <c r="B56" s="116">
        <v>1</v>
      </c>
      <c r="C56" s="116"/>
      <c r="D56" s="116">
        <v>2</v>
      </c>
      <c r="E56" s="116"/>
      <c r="F56" s="116"/>
      <c r="G56" s="116"/>
      <c r="H56" s="116"/>
      <c r="I56" s="116"/>
      <c r="J56" s="65">
        <v>3</v>
      </c>
      <c r="K56" s="65">
        <v>4</v>
      </c>
      <c r="L56" s="65">
        <v>5</v>
      </c>
      <c r="M56" s="57"/>
    </row>
    <row r="57" spans="2:12" ht="16.5" customHeight="1">
      <c r="B57" s="88">
        <v>1</v>
      </c>
      <c r="C57" s="88"/>
      <c r="D57" s="89" t="s">
        <v>46</v>
      </c>
      <c r="E57" s="89"/>
      <c r="F57" s="89"/>
      <c r="G57" s="89"/>
      <c r="H57" s="89"/>
      <c r="I57" s="89"/>
      <c r="J57" s="43">
        <f>45731560-1848504+186250</f>
        <v>44069306</v>
      </c>
      <c r="K57" s="43">
        <f>9090007+3503808+463645.69+1848504+1400000+225000+225000+93100+4292828+166000+3063359+415036+99325+140000+225000+160000+1312867+24000+112000+598000-186250+10861200+2140000+4654800-40000+641000+2065872+10420000+86600.8+435000+77500+35000</f>
        <v>58648202.489999995</v>
      </c>
      <c r="L57" s="43">
        <f>J57+K57</f>
        <v>102717508.49</v>
      </c>
    </row>
    <row r="58" spans="2:12" ht="18" customHeight="1">
      <c r="B58" s="88">
        <v>2</v>
      </c>
      <c r="C58" s="88"/>
      <c r="D58" s="89" t="s">
        <v>1</v>
      </c>
      <c r="E58" s="89"/>
      <c r="F58" s="89"/>
      <c r="G58" s="89"/>
      <c r="H58" s="89"/>
      <c r="I58" s="89"/>
      <c r="J58" s="43">
        <f>9088645-250000</f>
        <v>8838645</v>
      </c>
      <c r="K58" s="43">
        <v>250000</v>
      </c>
      <c r="L58" s="43">
        <f>J58+K58</f>
        <v>9088645</v>
      </c>
    </row>
    <row r="59" spans="2:12" ht="15.75" customHeight="1">
      <c r="B59" s="115" t="s">
        <v>2</v>
      </c>
      <c r="C59" s="115"/>
      <c r="D59" s="115"/>
      <c r="E59" s="115"/>
      <c r="F59" s="115"/>
      <c r="G59" s="115"/>
      <c r="H59" s="115"/>
      <c r="I59" s="115"/>
      <c r="J59" s="50">
        <f>SUM(J57:J58)</f>
        <v>52907951</v>
      </c>
      <c r="K59" s="50">
        <f>SUM(K57:K58)</f>
        <v>58898202.489999995</v>
      </c>
      <c r="L59" s="50">
        <f>J59+K59</f>
        <v>111806153.49</v>
      </c>
    </row>
    <row r="60" spans="1:12" ht="27.75" customHeight="1">
      <c r="A60" s="14" t="s">
        <v>161</v>
      </c>
      <c r="B60" s="101" t="s">
        <v>43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ht="13.5" customHeight="1">
      <c r="L61" s="60" t="s">
        <v>107</v>
      </c>
    </row>
    <row r="62" spans="2:12" ht="33.75" customHeight="1">
      <c r="B62" s="4" t="s">
        <v>24</v>
      </c>
      <c r="C62" s="86" t="s">
        <v>44</v>
      </c>
      <c r="D62" s="86"/>
      <c r="E62" s="86"/>
      <c r="F62" s="86"/>
      <c r="G62" s="4" t="s">
        <v>30</v>
      </c>
      <c r="H62" s="86" t="s">
        <v>41</v>
      </c>
      <c r="I62" s="86"/>
      <c r="J62" s="4" t="s">
        <v>26</v>
      </c>
      <c r="K62" s="4" t="s">
        <v>27</v>
      </c>
      <c r="L62" s="4" t="s">
        <v>40</v>
      </c>
    </row>
    <row r="63" spans="2:13" s="18" customFormat="1" ht="8.25" customHeight="1">
      <c r="B63" s="23">
        <v>1</v>
      </c>
      <c r="C63" s="87">
        <v>2</v>
      </c>
      <c r="D63" s="87"/>
      <c r="E63" s="87"/>
      <c r="F63" s="87"/>
      <c r="G63" s="23">
        <v>3</v>
      </c>
      <c r="H63" s="87">
        <v>4</v>
      </c>
      <c r="I63" s="87"/>
      <c r="J63" s="23">
        <v>5</v>
      </c>
      <c r="K63" s="23">
        <v>6</v>
      </c>
      <c r="L63" s="23">
        <v>7</v>
      </c>
      <c r="M63" s="53"/>
    </row>
    <row r="64" spans="2:12" ht="17.25" customHeight="1">
      <c r="B64" s="4">
        <v>1</v>
      </c>
      <c r="C64" s="92" t="s">
        <v>115</v>
      </c>
      <c r="D64" s="92"/>
      <c r="E64" s="92"/>
      <c r="F64" s="92"/>
      <c r="G64" s="92"/>
      <c r="H64" s="92"/>
      <c r="I64" s="92"/>
      <c r="J64" s="92"/>
      <c r="K64" s="92"/>
      <c r="L64" s="92"/>
    </row>
    <row r="65" spans="2:12" ht="33.75" customHeight="1">
      <c r="B65" s="4"/>
      <c r="C65" s="89" t="s">
        <v>181</v>
      </c>
      <c r="D65" s="89"/>
      <c r="E65" s="89"/>
      <c r="F65" s="89"/>
      <c r="G65" s="3" t="s">
        <v>0</v>
      </c>
      <c r="H65" s="91" t="s">
        <v>162</v>
      </c>
      <c r="I65" s="91"/>
      <c r="J65" s="43">
        <f>J48</f>
        <v>1239093601.43</v>
      </c>
      <c r="K65" s="43">
        <f>K48</f>
        <v>50441682</v>
      </c>
      <c r="L65" s="43">
        <f>J65+K65</f>
        <v>1289535283.43</v>
      </c>
    </row>
    <row r="66" spans="2:12" ht="51" customHeight="1">
      <c r="B66" s="4"/>
      <c r="C66" s="89" t="s">
        <v>68</v>
      </c>
      <c r="D66" s="89"/>
      <c r="E66" s="89"/>
      <c r="F66" s="89"/>
      <c r="G66" s="3" t="s">
        <v>32</v>
      </c>
      <c r="H66" s="91" t="s">
        <v>47</v>
      </c>
      <c r="I66" s="91"/>
      <c r="J66" s="3">
        <f>J67+J68+J69</f>
        <v>131</v>
      </c>
      <c r="K66" s="3">
        <v>0</v>
      </c>
      <c r="L66" s="3">
        <f>J66+K66</f>
        <v>131</v>
      </c>
    </row>
    <row r="67" spans="2:12" ht="16.5" customHeight="1">
      <c r="B67" s="3"/>
      <c r="C67" s="89" t="s">
        <v>69</v>
      </c>
      <c r="D67" s="89"/>
      <c r="E67" s="89"/>
      <c r="F67" s="89"/>
      <c r="G67" s="3" t="s">
        <v>32</v>
      </c>
      <c r="H67" s="91" t="s">
        <v>88</v>
      </c>
      <c r="I67" s="91"/>
      <c r="J67" s="3">
        <v>5</v>
      </c>
      <c r="K67" s="3">
        <v>0</v>
      </c>
      <c r="L67" s="3">
        <f aca="true" t="shared" si="0" ref="L67:L76">J67+K67</f>
        <v>5</v>
      </c>
    </row>
    <row r="68" spans="2:12" ht="18.75" customHeight="1">
      <c r="B68" s="3"/>
      <c r="C68" s="89" t="s">
        <v>75</v>
      </c>
      <c r="D68" s="89"/>
      <c r="E68" s="89"/>
      <c r="F68" s="89"/>
      <c r="G68" s="3" t="s">
        <v>32</v>
      </c>
      <c r="H68" s="91" t="s">
        <v>88</v>
      </c>
      <c r="I68" s="91"/>
      <c r="J68" s="3">
        <v>18</v>
      </c>
      <c r="K68" s="3">
        <v>0</v>
      </c>
      <c r="L68" s="3">
        <f t="shared" si="0"/>
        <v>18</v>
      </c>
    </row>
    <row r="69" spans="2:12" ht="17.25" customHeight="1">
      <c r="B69" s="3"/>
      <c r="C69" s="89" t="s">
        <v>76</v>
      </c>
      <c r="D69" s="89"/>
      <c r="E69" s="89"/>
      <c r="F69" s="89"/>
      <c r="G69" s="3" t="s">
        <v>32</v>
      </c>
      <c r="H69" s="91" t="s">
        <v>88</v>
      </c>
      <c r="I69" s="91"/>
      <c r="J69" s="3">
        <v>108</v>
      </c>
      <c r="K69" s="3">
        <v>0</v>
      </c>
      <c r="L69" s="3">
        <f t="shared" si="0"/>
        <v>108</v>
      </c>
    </row>
    <row r="70" spans="2:12" ht="46.5" customHeight="1">
      <c r="B70" s="3"/>
      <c r="C70" s="89" t="s">
        <v>70</v>
      </c>
      <c r="D70" s="89"/>
      <c r="E70" s="89"/>
      <c r="F70" s="89"/>
      <c r="G70" s="3" t="s">
        <v>32</v>
      </c>
      <c r="H70" s="91" t="s">
        <v>47</v>
      </c>
      <c r="I70" s="91"/>
      <c r="J70" s="3">
        <f>J71+J72+J73</f>
        <v>2467</v>
      </c>
      <c r="K70" s="3">
        <v>0</v>
      </c>
      <c r="L70" s="3">
        <f t="shared" si="0"/>
        <v>2467</v>
      </c>
    </row>
    <row r="71" spans="2:12" ht="19.5" customHeight="1">
      <c r="B71" s="3"/>
      <c r="C71" s="89" t="s">
        <v>118</v>
      </c>
      <c r="D71" s="89"/>
      <c r="E71" s="89"/>
      <c r="F71" s="89"/>
      <c r="G71" s="3" t="s">
        <v>32</v>
      </c>
      <c r="H71" s="91" t="s">
        <v>88</v>
      </c>
      <c r="I71" s="91"/>
      <c r="J71" s="3">
        <v>27</v>
      </c>
      <c r="K71" s="3">
        <v>0</v>
      </c>
      <c r="L71" s="3">
        <f t="shared" si="0"/>
        <v>27</v>
      </c>
    </row>
    <row r="72" spans="2:12" ht="18" customHeight="1">
      <c r="B72" s="3"/>
      <c r="C72" s="89" t="s">
        <v>119</v>
      </c>
      <c r="D72" s="89"/>
      <c r="E72" s="89"/>
      <c r="F72" s="89"/>
      <c r="G72" s="3" t="s">
        <v>32</v>
      </c>
      <c r="H72" s="91" t="s">
        <v>88</v>
      </c>
      <c r="I72" s="91"/>
      <c r="J72" s="3">
        <v>146</v>
      </c>
      <c r="K72" s="3">
        <v>0</v>
      </c>
      <c r="L72" s="3">
        <f t="shared" si="0"/>
        <v>146</v>
      </c>
    </row>
    <row r="73" spans="2:12" ht="20.25" customHeight="1">
      <c r="B73" s="3"/>
      <c r="C73" s="89" t="s">
        <v>120</v>
      </c>
      <c r="D73" s="89"/>
      <c r="E73" s="89"/>
      <c r="F73" s="89"/>
      <c r="G73" s="3" t="s">
        <v>32</v>
      </c>
      <c r="H73" s="91" t="s">
        <v>88</v>
      </c>
      <c r="I73" s="91"/>
      <c r="J73" s="3">
        <v>2294</v>
      </c>
      <c r="K73" s="3">
        <v>0</v>
      </c>
      <c r="L73" s="3">
        <f t="shared" si="0"/>
        <v>2294</v>
      </c>
    </row>
    <row r="74" spans="2:12" ht="50.25" customHeight="1">
      <c r="B74" s="3"/>
      <c r="C74" s="89" t="s">
        <v>182</v>
      </c>
      <c r="D74" s="89"/>
      <c r="E74" s="89"/>
      <c r="F74" s="89"/>
      <c r="G74" s="3" t="s">
        <v>32</v>
      </c>
      <c r="H74" s="91" t="s">
        <v>47</v>
      </c>
      <c r="I74" s="91"/>
      <c r="J74" s="3">
        <v>6502.94</v>
      </c>
      <c r="K74" s="3">
        <v>0</v>
      </c>
      <c r="L74" s="3">
        <f t="shared" si="0"/>
        <v>6502.94</v>
      </c>
    </row>
    <row r="75" spans="2:12" ht="50.25" customHeight="1">
      <c r="B75" s="3"/>
      <c r="C75" s="89" t="s">
        <v>184</v>
      </c>
      <c r="D75" s="89"/>
      <c r="E75" s="89"/>
      <c r="F75" s="89"/>
      <c r="G75" s="3" t="s">
        <v>32</v>
      </c>
      <c r="H75" s="91" t="s">
        <v>47</v>
      </c>
      <c r="I75" s="91"/>
      <c r="J75" s="3">
        <v>3314.71</v>
      </c>
      <c r="K75" s="3">
        <v>0</v>
      </c>
      <c r="L75" s="3">
        <f>J75+K75</f>
        <v>3314.71</v>
      </c>
    </row>
    <row r="76" spans="2:12" ht="50.25" customHeight="1">
      <c r="B76" s="3"/>
      <c r="C76" s="89" t="s">
        <v>185</v>
      </c>
      <c r="D76" s="89"/>
      <c r="E76" s="89"/>
      <c r="F76" s="89"/>
      <c r="G76" s="3" t="s">
        <v>32</v>
      </c>
      <c r="H76" s="91" t="s">
        <v>47</v>
      </c>
      <c r="I76" s="91"/>
      <c r="J76" s="3">
        <f>J75+J74</f>
        <v>9817.65</v>
      </c>
      <c r="K76" s="3">
        <f>K75+K74</f>
        <v>0</v>
      </c>
      <c r="L76" s="3">
        <f t="shared" si="0"/>
        <v>9817.65</v>
      </c>
    </row>
    <row r="77" spans="2:12" ht="31.5" customHeight="1" hidden="1">
      <c r="B77" s="3"/>
      <c r="C77" s="89" t="s">
        <v>71</v>
      </c>
      <c r="D77" s="89"/>
      <c r="E77" s="89"/>
      <c r="F77" s="89"/>
      <c r="G77" s="3" t="s">
        <v>0</v>
      </c>
      <c r="H77" s="88" t="s">
        <v>56</v>
      </c>
      <c r="I77" s="88"/>
      <c r="J77" s="44">
        <v>0</v>
      </c>
      <c r="K77" s="3">
        <f>K76+K75</f>
        <v>0</v>
      </c>
      <c r="L77" s="43">
        <f aca="true" t="shared" si="1" ref="L77:L82">J77+K77</f>
        <v>0</v>
      </c>
    </row>
    <row r="78" spans="2:12" ht="33" customHeight="1">
      <c r="B78" s="3"/>
      <c r="C78" s="80" t="s">
        <v>238</v>
      </c>
      <c r="D78" s="81"/>
      <c r="E78" s="81"/>
      <c r="F78" s="82"/>
      <c r="G78" s="3" t="s">
        <v>0</v>
      </c>
      <c r="H78" s="88" t="s">
        <v>56</v>
      </c>
      <c r="I78" s="88"/>
      <c r="J78" s="44">
        <f>J51</f>
        <v>477807</v>
      </c>
      <c r="K78" s="44">
        <f>K51</f>
        <v>25356727</v>
      </c>
      <c r="L78" s="43">
        <f t="shared" si="1"/>
        <v>25834534</v>
      </c>
    </row>
    <row r="79" spans="2:12" ht="32.25" customHeight="1">
      <c r="B79" s="3"/>
      <c r="C79" s="89" t="s">
        <v>183</v>
      </c>
      <c r="D79" s="89"/>
      <c r="E79" s="89"/>
      <c r="F79" s="89"/>
      <c r="G79" s="3" t="s">
        <v>0</v>
      </c>
      <c r="H79" s="88" t="s">
        <v>101</v>
      </c>
      <c r="I79" s="88"/>
      <c r="J79" s="42">
        <v>0</v>
      </c>
      <c r="K79" s="43">
        <f>K49</f>
        <v>34975681.489999995</v>
      </c>
      <c r="L79" s="43">
        <f t="shared" si="1"/>
        <v>34975681.489999995</v>
      </c>
    </row>
    <row r="80" spans="2:14" ht="32.25" customHeight="1">
      <c r="B80" s="3"/>
      <c r="C80" s="89" t="s">
        <v>146</v>
      </c>
      <c r="D80" s="89"/>
      <c r="E80" s="89"/>
      <c r="F80" s="89"/>
      <c r="G80" s="3" t="s">
        <v>0</v>
      </c>
      <c r="H80" s="88" t="s">
        <v>56</v>
      </c>
      <c r="I80" s="88"/>
      <c r="J80" s="42">
        <v>0</v>
      </c>
      <c r="K80" s="43">
        <f>(4427576+1280856+70600+3503808+624703+1400000+93100+166000-100000+3063359+415036+99325+140000+160000+1312867+24000+112000+598000-225000-186250+15516000+2140000-40000+641000-94000+86600.8+435000+1235000+77500+35000+106000)-K78+82750</f>
        <v>11844103.799999997</v>
      </c>
      <c r="L80" s="43">
        <f t="shared" si="1"/>
        <v>11844103.799999997</v>
      </c>
      <c r="M80" s="11" t="s">
        <v>234</v>
      </c>
      <c r="N80" s="47">
        <f>K80-10409898.2</f>
        <v>1434205.5999999978</v>
      </c>
    </row>
    <row r="81" spans="2:14" ht="17.25" customHeight="1">
      <c r="B81" s="3"/>
      <c r="C81" s="89" t="s">
        <v>147</v>
      </c>
      <c r="D81" s="89"/>
      <c r="E81" s="89"/>
      <c r="F81" s="89"/>
      <c r="G81" s="3" t="s">
        <v>0</v>
      </c>
      <c r="H81" s="88" t="s">
        <v>56</v>
      </c>
      <c r="I81" s="88"/>
      <c r="J81" s="42">
        <v>0</v>
      </c>
      <c r="K81" s="48">
        <f>4427431+463645.69+1223801+2065872+10420000+250000-(106000)</f>
        <v>18744749.69</v>
      </c>
      <c r="L81" s="43">
        <f t="shared" si="1"/>
        <v>18744749.69</v>
      </c>
      <c r="M81" s="46">
        <f>+L80+L81+L82</f>
        <v>34975681.489999995</v>
      </c>
      <c r="N81" s="47">
        <f>N80-1351456</f>
        <v>82749.59999999776</v>
      </c>
    </row>
    <row r="82" spans="2:13" ht="48.75" customHeight="1">
      <c r="B82" s="3"/>
      <c r="C82" s="89" t="s">
        <v>249</v>
      </c>
      <c r="D82" s="89"/>
      <c r="E82" s="89"/>
      <c r="F82" s="89"/>
      <c r="G82" s="3" t="s">
        <v>0</v>
      </c>
      <c r="H82" s="88" t="s">
        <v>56</v>
      </c>
      <c r="I82" s="88"/>
      <c r="J82" s="42">
        <v>0</v>
      </c>
      <c r="K82" s="48">
        <f>4292828+94000</f>
        <v>4386828</v>
      </c>
      <c r="L82" s="43">
        <f t="shared" si="1"/>
        <v>4386828</v>
      </c>
      <c r="M82" s="46"/>
    </row>
    <row r="83" spans="2:13" ht="17.25" customHeight="1">
      <c r="B83" s="4">
        <v>2</v>
      </c>
      <c r="C83" s="92" t="s">
        <v>112</v>
      </c>
      <c r="D83" s="92"/>
      <c r="E83" s="92"/>
      <c r="F83" s="92"/>
      <c r="G83" s="92"/>
      <c r="H83" s="92"/>
      <c r="I83" s="92"/>
      <c r="J83" s="92"/>
      <c r="K83" s="92"/>
      <c r="L83" s="92"/>
      <c r="M83" s="46">
        <f>L79-M81</f>
        <v>0</v>
      </c>
    </row>
    <row r="84" spans="2:12" ht="47.25" customHeight="1">
      <c r="B84" s="3"/>
      <c r="C84" s="89" t="s">
        <v>102</v>
      </c>
      <c r="D84" s="89"/>
      <c r="E84" s="89"/>
      <c r="F84" s="89"/>
      <c r="G84" s="3" t="s">
        <v>48</v>
      </c>
      <c r="H84" s="91" t="s">
        <v>47</v>
      </c>
      <c r="I84" s="91"/>
      <c r="J84" s="3">
        <v>64804</v>
      </c>
      <c r="K84" s="3">
        <v>0</v>
      </c>
      <c r="L84" s="38">
        <f aca="true" t="shared" si="2" ref="L84:L89">J84+K84</f>
        <v>64804</v>
      </c>
    </row>
    <row r="85" spans="2:12" ht="32.25" customHeight="1" hidden="1">
      <c r="B85" s="3"/>
      <c r="C85" s="89" t="s">
        <v>72</v>
      </c>
      <c r="D85" s="89"/>
      <c r="E85" s="89"/>
      <c r="F85" s="89"/>
      <c r="G85" s="3" t="s">
        <v>48</v>
      </c>
      <c r="H85" s="88" t="s">
        <v>56</v>
      </c>
      <c r="I85" s="88"/>
      <c r="J85" s="37">
        <v>0</v>
      </c>
      <c r="K85" s="37">
        <v>0</v>
      </c>
      <c r="L85" s="64">
        <f t="shared" si="2"/>
        <v>0</v>
      </c>
    </row>
    <row r="86" spans="2:12" ht="20.25" customHeight="1">
      <c r="B86" s="3"/>
      <c r="C86" s="89" t="s">
        <v>239</v>
      </c>
      <c r="D86" s="89"/>
      <c r="E86" s="89"/>
      <c r="F86" s="89"/>
      <c r="G86" s="3" t="s">
        <v>32</v>
      </c>
      <c r="H86" s="88" t="s">
        <v>56</v>
      </c>
      <c r="I86" s="88"/>
      <c r="J86" s="3">
        <v>402</v>
      </c>
      <c r="K86" s="3">
        <f>1979+191</f>
        <v>2170</v>
      </c>
      <c r="L86" s="38">
        <f>J86+K86</f>
        <v>2572</v>
      </c>
    </row>
    <row r="87" spans="2:12" ht="31.5" customHeight="1">
      <c r="B87" s="3"/>
      <c r="C87" s="89" t="s">
        <v>57</v>
      </c>
      <c r="D87" s="89"/>
      <c r="E87" s="89"/>
      <c r="F87" s="89"/>
      <c r="G87" s="3" t="s">
        <v>32</v>
      </c>
      <c r="H87" s="88" t="s">
        <v>56</v>
      </c>
      <c r="I87" s="88"/>
      <c r="J87" s="3">
        <v>0</v>
      </c>
      <c r="K87" s="3">
        <f>(225+67+9+7+7+1+1+1+1+16+1+1+16+1+2+1+1+12+1+13+1+12+1+1+1+1+1+1+12+1+16+1+1+1+16+1+1+1+1+1+14+1+1+10+5+2+2+2+2+1+10+1+1+1+4+2+3+1+5+20+6+2+3+1+1+8+8+2+3+3+12+1+1+8+1+1+5+70+2+1+1+1+1+1+1+1+1+133+6+1+1+1+1+1+1+2+1+2+8+1+1+3+3+1293+105+14+2+1+2+7+1)-K86</f>
        <v>111</v>
      </c>
      <c r="L87" s="38">
        <f t="shared" si="2"/>
        <v>111</v>
      </c>
    </row>
    <row r="88" spans="2:12" ht="19.5" customHeight="1">
      <c r="B88" s="3"/>
      <c r="C88" s="89" t="s">
        <v>144</v>
      </c>
      <c r="D88" s="89"/>
      <c r="E88" s="89"/>
      <c r="F88" s="89"/>
      <c r="G88" s="3" t="s">
        <v>32</v>
      </c>
      <c r="H88" s="88" t="s">
        <v>56</v>
      </c>
      <c r="I88" s="88"/>
      <c r="J88" s="3">
        <v>0</v>
      </c>
      <c r="K88" s="3">
        <f>6+2+2+1+6+1</f>
        <v>18</v>
      </c>
      <c r="L88" s="38">
        <f t="shared" si="2"/>
        <v>18</v>
      </c>
    </row>
    <row r="89" spans="2:12" ht="28.5" customHeight="1">
      <c r="B89" s="3"/>
      <c r="C89" s="89" t="s">
        <v>201</v>
      </c>
      <c r="D89" s="89"/>
      <c r="E89" s="89"/>
      <c r="F89" s="89"/>
      <c r="G89" s="3" t="s">
        <v>32</v>
      </c>
      <c r="H89" s="88" t="s">
        <v>56</v>
      </c>
      <c r="I89" s="88"/>
      <c r="J89" s="3">
        <v>0</v>
      </c>
      <c r="K89" s="3">
        <f>38+1</f>
        <v>39</v>
      </c>
      <c r="L89" s="38">
        <f t="shared" si="2"/>
        <v>39</v>
      </c>
    </row>
    <row r="90" spans="2:12" ht="15.75" customHeight="1">
      <c r="B90" s="4">
        <v>3</v>
      </c>
      <c r="C90" s="92" t="s">
        <v>113</v>
      </c>
      <c r="D90" s="92"/>
      <c r="E90" s="92"/>
      <c r="F90" s="92"/>
      <c r="G90" s="92"/>
      <c r="H90" s="92"/>
      <c r="I90" s="92"/>
      <c r="J90" s="92"/>
      <c r="K90" s="92"/>
      <c r="L90" s="92"/>
    </row>
    <row r="91" spans="2:12" ht="17.25" customHeight="1">
      <c r="B91" s="3"/>
      <c r="C91" s="89" t="s">
        <v>121</v>
      </c>
      <c r="D91" s="89"/>
      <c r="E91" s="89"/>
      <c r="F91" s="89"/>
      <c r="G91" s="3" t="s">
        <v>0</v>
      </c>
      <c r="H91" s="88" t="s">
        <v>52</v>
      </c>
      <c r="I91" s="88"/>
      <c r="J91" s="33">
        <f>J65/J84</f>
        <v>19120.634550799336</v>
      </c>
      <c r="K91" s="33">
        <f>K65/J84</f>
        <v>778.3729708042713</v>
      </c>
      <c r="L91" s="33">
        <f>L65/J84</f>
        <v>19899.007521603606</v>
      </c>
    </row>
    <row r="92" spans="2:12" ht="18.75" customHeight="1">
      <c r="B92" s="3"/>
      <c r="C92" s="89" t="s">
        <v>50</v>
      </c>
      <c r="D92" s="89"/>
      <c r="E92" s="89"/>
      <c r="F92" s="89"/>
      <c r="G92" s="3" t="s">
        <v>51</v>
      </c>
      <c r="H92" s="91" t="s">
        <v>52</v>
      </c>
      <c r="I92" s="91"/>
      <c r="J92" s="3">
        <f>J84*150</f>
        <v>9720600</v>
      </c>
      <c r="K92" s="3">
        <v>0</v>
      </c>
      <c r="L92" s="3">
        <f>J92+K92</f>
        <v>9720600</v>
      </c>
    </row>
    <row r="93" spans="2:12" ht="36.75" customHeight="1" hidden="1">
      <c r="B93" s="3"/>
      <c r="C93" s="89" t="s">
        <v>73</v>
      </c>
      <c r="D93" s="89"/>
      <c r="E93" s="89"/>
      <c r="F93" s="89"/>
      <c r="G93" s="3" t="s">
        <v>0</v>
      </c>
      <c r="H93" s="88" t="s">
        <v>52</v>
      </c>
      <c r="I93" s="88"/>
      <c r="J93" s="33" t="e">
        <f>J77/J85</f>
        <v>#DIV/0!</v>
      </c>
      <c r="K93" s="33">
        <v>0</v>
      </c>
      <c r="L93" s="33" t="e">
        <f>J93+K93</f>
        <v>#DIV/0!</v>
      </c>
    </row>
    <row r="94" spans="2:12" ht="31.5" customHeight="1">
      <c r="B94" s="3"/>
      <c r="C94" s="80" t="s">
        <v>240</v>
      </c>
      <c r="D94" s="81"/>
      <c r="E94" s="81"/>
      <c r="F94" s="82"/>
      <c r="G94" s="3" t="s">
        <v>0</v>
      </c>
      <c r="H94" s="88" t="s">
        <v>56</v>
      </c>
      <c r="I94" s="88"/>
      <c r="J94" s="39">
        <f>J78/J86</f>
        <v>1188.5746268656717</v>
      </c>
      <c r="K94" s="39">
        <f>K78/K86</f>
        <v>11685.127649769585</v>
      </c>
      <c r="L94" s="39">
        <f>L78/L86</f>
        <v>10044.531104199066</v>
      </c>
    </row>
    <row r="95" spans="2:12" ht="45.75" customHeight="1">
      <c r="B95" s="3"/>
      <c r="C95" s="89" t="s">
        <v>58</v>
      </c>
      <c r="D95" s="89"/>
      <c r="E95" s="89"/>
      <c r="F95" s="89"/>
      <c r="G95" s="3" t="s">
        <v>0</v>
      </c>
      <c r="H95" s="88" t="s">
        <v>52</v>
      </c>
      <c r="I95" s="88"/>
      <c r="J95" s="3">
        <v>0</v>
      </c>
      <c r="K95" s="54">
        <f>K80/K87</f>
        <v>106703.63783783781</v>
      </c>
      <c r="L95" s="54">
        <f>J95+K95</f>
        <v>106703.63783783781</v>
      </c>
    </row>
    <row r="96" spans="2:12" ht="30.75" customHeight="1">
      <c r="B96" s="3"/>
      <c r="C96" s="89" t="s">
        <v>59</v>
      </c>
      <c r="D96" s="89"/>
      <c r="E96" s="89"/>
      <c r="F96" s="89"/>
      <c r="G96" s="3" t="s">
        <v>0</v>
      </c>
      <c r="H96" s="88" t="s">
        <v>52</v>
      </c>
      <c r="I96" s="88"/>
      <c r="J96" s="3">
        <v>0</v>
      </c>
      <c r="K96" s="54">
        <f>K81/K88</f>
        <v>1041374.9827777778</v>
      </c>
      <c r="L96" s="54">
        <f>J96+K96</f>
        <v>1041374.9827777778</v>
      </c>
    </row>
    <row r="97" spans="2:12" ht="32.25" customHeight="1">
      <c r="B97" s="3"/>
      <c r="C97" s="89" t="s">
        <v>199</v>
      </c>
      <c r="D97" s="89"/>
      <c r="E97" s="89"/>
      <c r="F97" s="89"/>
      <c r="G97" s="3" t="s">
        <v>0</v>
      </c>
      <c r="H97" s="88" t="s">
        <v>52</v>
      </c>
      <c r="I97" s="88"/>
      <c r="J97" s="3">
        <v>0</v>
      </c>
      <c r="K97" s="54">
        <f>K82/K89</f>
        <v>112482.76923076923</v>
      </c>
      <c r="L97" s="54">
        <f>J97+K97</f>
        <v>112482.76923076923</v>
      </c>
    </row>
    <row r="98" spans="2:12" ht="20.25" customHeight="1">
      <c r="B98" s="4">
        <v>4</v>
      </c>
      <c r="C98" s="92" t="s">
        <v>114</v>
      </c>
      <c r="D98" s="92"/>
      <c r="E98" s="92"/>
      <c r="F98" s="92"/>
      <c r="G98" s="3"/>
      <c r="H98" s="88"/>
      <c r="I98" s="88"/>
      <c r="J98" s="3"/>
      <c r="K98" s="3"/>
      <c r="L98" s="3"/>
    </row>
    <row r="99" spans="2:12" ht="18" customHeight="1">
      <c r="B99" s="3"/>
      <c r="C99" s="89" t="s">
        <v>53</v>
      </c>
      <c r="D99" s="89"/>
      <c r="E99" s="89"/>
      <c r="F99" s="89"/>
      <c r="G99" s="3" t="s">
        <v>55</v>
      </c>
      <c r="H99" s="88" t="s">
        <v>56</v>
      </c>
      <c r="I99" s="88"/>
      <c r="J99" s="3">
        <v>150</v>
      </c>
      <c r="K99" s="3">
        <v>0</v>
      </c>
      <c r="L99" s="3">
        <v>150</v>
      </c>
    </row>
    <row r="100" spans="2:12" ht="47.25" customHeight="1" hidden="1">
      <c r="B100" s="3"/>
      <c r="C100" s="89" t="s">
        <v>148</v>
      </c>
      <c r="D100" s="89"/>
      <c r="E100" s="89"/>
      <c r="F100" s="89"/>
      <c r="G100" s="3" t="s">
        <v>54</v>
      </c>
      <c r="H100" s="88" t="s">
        <v>56</v>
      </c>
      <c r="I100" s="88"/>
      <c r="J100" s="34">
        <v>1</v>
      </c>
      <c r="K100" s="34">
        <v>0</v>
      </c>
      <c r="L100" s="40">
        <f>J100+K100</f>
        <v>1</v>
      </c>
    </row>
    <row r="101" spans="2:12" ht="18" customHeight="1">
      <c r="B101" s="3"/>
      <c r="C101" s="80" t="s">
        <v>241</v>
      </c>
      <c r="D101" s="81"/>
      <c r="E101" s="81"/>
      <c r="F101" s="82"/>
      <c r="G101" s="3" t="s">
        <v>54</v>
      </c>
      <c r="H101" s="88" t="s">
        <v>52</v>
      </c>
      <c r="I101" s="88"/>
      <c r="J101" s="40">
        <v>1</v>
      </c>
      <c r="K101" s="40">
        <v>1</v>
      </c>
      <c r="L101" s="40">
        <v>1</v>
      </c>
    </row>
    <row r="102" spans="2:17" ht="47.25" customHeight="1">
      <c r="B102" s="3"/>
      <c r="C102" s="89" t="s">
        <v>60</v>
      </c>
      <c r="D102" s="89"/>
      <c r="E102" s="89"/>
      <c r="F102" s="89"/>
      <c r="G102" s="3" t="s">
        <v>54</v>
      </c>
      <c r="H102" s="88" t="s">
        <v>52</v>
      </c>
      <c r="I102" s="88"/>
      <c r="J102" s="34">
        <v>0</v>
      </c>
      <c r="K102" s="34">
        <v>1</v>
      </c>
      <c r="L102" s="34">
        <f>J102+K102</f>
        <v>1</v>
      </c>
      <c r="Q102" s="10" t="s">
        <v>3</v>
      </c>
    </row>
    <row r="103" spans="2:12" ht="32.25" customHeight="1">
      <c r="B103" s="3"/>
      <c r="C103" s="89" t="s">
        <v>61</v>
      </c>
      <c r="D103" s="89"/>
      <c r="E103" s="89"/>
      <c r="F103" s="89"/>
      <c r="G103" s="3" t="s">
        <v>54</v>
      </c>
      <c r="H103" s="88" t="s">
        <v>52</v>
      </c>
      <c r="I103" s="88"/>
      <c r="J103" s="34">
        <v>0</v>
      </c>
      <c r="K103" s="34">
        <v>1</v>
      </c>
      <c r="L103" s="34">
        <f>J103+K103</f>
        <v>1</v>
      </c>
    </row>
    <row r="104" spans="2:12" ht="30.75" customHeight="1">
      <c r="B104" s="3"/>
      <c r="C104" s="89" t="s">
        <v>200</v>
      </c>
      <c r="D104" s="89"/>
      <c r="E104" s="89"/>
      <c r="F104" s="89"/>
      <c r="G104" s="3" t="s">
        <v>54</v>
      </c>
      <c r="H104" s="88" t="s">
        <v>52</v>
      </c>
      <c r="I104" s="88"/>
      <c r="J104" s="34">
        <v>0</v>
      </c>
      <c r="K104" s="34">
        <v>1</v>
      </c>
      <c r="L104" s="34">
        <f>J104+K104</f>
        <v>1</v>
      </c>
    </row>
    <row r="105" ht="6" customHeight="1"/>
    <row r="106" ht="3.75" customHeight="1" hidden="1"/>
    <row r="107" spans="2:12" ht="64.5" customHeight="1">
      <c r="B107" s="90" t="s">
        <v>227</v>
      </c>
      <c r="C107" s="90"/>
      <c r="D107" s="90"/>
      <c r="E107" s="90"/>
      <c r="F107" s="90"/>
      <c r="G107" s="28"/>
      <c r="H107" s="28"/>
      <c r="I107" s="29"/>
      <c r="J107" s="29"/>
      <c r="K107" s="28"/>
      <c r="L107" s="30" t="s">
        <v>228</v>
      </c>
    </row>
    <row r="108" spans="2:12" ht="14.25" customHeight="1">
      <c r="B108" s="11"/>
      <c r="C108" s="11"/>
      <c r="D108" s="11"/>
      <c r="E108" s="11"/>
      <c r="F108" s="11"/>
      <c r="G108" s="2"/>
      <c r="H108" s="2"/>
      <c r="I108" s="109" t="s">
        <v>45</v>
      </c>
      <c r="J108" s="109"/>
      <c r="K108" s="2"/>
      <c r="L108" s="31" t="s">
        <v>163</v>
      </c>
    </row>
    <row r="109" spans="2:12" ht="20.25" customHeight="1">
      <c r="B109" s="101" t="s">
        <v>31</v>
      </c>
      <c r="C109" s="101"/>
      <c r="D109" s="101"/>
      <c r="E109" s="101"/>
      <c r="F109" s="101"/>
      <c r="G109" s="2"/>
      <c r="H109" s="2"/>
      <c r="I109" s="2"/>
      <c r="J109" s="2"/>
      <c r="K109" s="2"/>
      <c r="L109" s="32"/>
    </row>
    <row r="110" spans="2:12" ht="16.5" customHeight="1">
      <c r="B110" s="93" t="s">
        <v>202</v>
      </c>
      <c r="C110" s="93"/>
      <c r="D110" s="93"/>
      <c r="E110" s="93"/>
      <c r="F110" s="93"/>
      <c r="G110" s="93"/>
      <c r="H110" s="2"/>
      <c r="I110" s="2"/>
      <c r="J110" s="2"/>
      <c r="K110" s="2"/>
      <c r="L110" s="32"/>
    </row>
    <row r="111" spans="2:12" ht="35.25" customHeight="1">
      <c r="B111" s="90" t="s">
        <v>8</v>
      </c>
      <c r="C111" s="90"/>
      <c r="D111" s="90"/>
      <c r="E111" s="90"/>
      <c r="F111" s="90"/>
      <c r="G111" s="90"/>
      <c r="H111" s="28"/>
      <c r="I111" s="29"/>
      <c r="J111" s="29"/>
      <c r="K111" s="28"/>
      <c r="L111" s="30" t="s">
        <v>233</v>
      </c>
    </row>
    <row r="112" spans="7:12" ht="9.75" customHeight="1">
      <c r="G112" s="2"/>
      <c r="H112" s="2"/>
      <c r="I112" s="109" t="s">
        <v>45</v>
      </c>
      <c r="J112" s="109"/>
      <c r="K112" s="2"/>
      <c r="L112" s="31" t="s">
        <v>163</v>
      </c>
    </row>
    <row r="113" spans="2:5" ht="15.75" customHeight="1">
      <c r="B113" s="110">
        <v>43796</v>
      </c>
      <c r="C113" s="110"/>
      <c r="D113" s="110"/>
      <c r="E113" s="110"/>
    </row>
    <row r="114" spans="2:5" ht="16.5" customHeight="1">
      <c r="B114" s="108" t="s">
        <v>164</v>
      </c>
      <c r="C114" s="108"/>
      <c r="D114" s="108"/>
      <c r="E114" s="108"/>
    </row>
    <row r="115" ht="16.5" customHeight="1">
      <c r="B115" s="55" t="s">
        <v>165</v>
      </c>
    </row>
  </sheetData>
  <sheetProtection/>
  <mergeCells count="166">
    <mergeCell ref="C101:F101"/>
    <mergeCell ref="H101:I101"/>
    <mergeCell ref="H104:I104"/>
    <mergeCell ref="C86:F86"/>
    <mergeCell ref="H87:I87"/>
    <mergeCell ref="H91:I91"/>
    <mergeCell ref="C97:F97"/>
    <mergeCell ref="C88:F88"/>
    <mergeCell ref="H86:I86"/>
    <mergeCell ref="C94:F94"/>
    <mergeCell ref="H94:I94"/>
    <mergeCell ref="C90:L90"/>
    <mergeCell ref="H85:I85"/>
    <mergeCell ref="C85:F85"/>
    <mergeCell ref="C93:F93"/>
    <mergeCell ref="H93:I93"/>
    <mergeCell ref="C92:F92"/>
    <mergeCell ref="H88:I88"/>
    <mergeCell ref="H92:I92"/>
    <mergeCell ref="C91:F91"/>
    <mergeCell ref="C82:F82"/>
    <mergeCell ref="H82:I82"/>
    <mergeCell ref="C89:F89"/>
    <mergeCell ref="H89:I89"/>
    <mergeCell ref="C87:F87"/>
    <mergeCell ref="D33:L33"/>
    <mergeCell ref="C83:L83"/>
    <mergeCell ref="C81:F81"/>
    <mergeCell ref="H79:I79"/>
    <mergeCell ref="H80:I80"/>
    <mergeCell ref="H81:I81"/>
    <mergeCell ref="D56:I56"/>
    <mergeCell ref="D57:I57"/>
    <mergeCell ref="B34:C34"/>
    <mergeCell ref="D34:L34"/>
    <mergeCell ref="C75:F75"/>
    <mergeCell ref="C76:F76"/>
    <mergeCell ref="H71:I71"/>
    <mergeCell ref="H72:I72"/>
    <mergeCell ref="H76:I76"/>
    <mergeCell ref="C77:F77"/>
    <mergeCell ref="H77:I77"/>
    <mergeCell ref="H67:I67"/>
    <mergeCell ref="C66:F66"/>
    <mergeCell ref="C67:F67"/>
    <mergeCell ref="C70:F70"/>
    <mergeCell ref="H68:I68"/>
    <mergeCell ref="H84:I84"/>
    <mergeCell ref="C80:F80"/>
    <mergeCell ref="C79:F79"/>
    <mergeCell ref="C78:F78"/>
    <mergeCell ref="H78:I78"/>
    <mergeCell ref="B47:C47"/>
    <mergeCell ref="B56:C56"/>
    <mergeCell ref="D55:I55"/>
    <mergeCell ref="B50:C50"/>
    <mergeCell ref="H75:I75"/>
    <mergeCell ref="H99:I99"/>
    <mergeCell ref="C98:F98"/>
    <mergeCell ref="C95:F95"/>
    <mergeCell ref="C96:F96"/>
    <mergeCell ref="H95:I95"/>
    <mergeCell ref="H96:I96"/>
    <mergeCell ref="H97:I97"/>
    <mergeCell ref="C99:F99"/>
    <mergeCell ref="C84:F84"/>
    <mergeCell ref="C71:F71"/>
    <mergeCell ref="H69:I69"/>
    <mergeCell ref="H70:I70"/>
    <mergeCell ref="H103:I103"/>
    <mergeCell ref="H73:I73"/>
    <mergeCell ref="H102:I102"/>
    <mergeCell ref="C100:F100"/>
    <mergeCell ref="H100:I100"/>
    <mergeCell ref="H98:I98"/>
    <mergeCell ref="B113:E113"/>
    <mergeCell ref="B114:E114"/>
    <mergeCell ref="I112:J112"/>
    <mergeCell ref="B107:F107"/>
    <mergeCell ref="C102:F102"/>
    <mergeCell ref="C103:F103"/>
    <mergeCell ref="C104:F104"/>
    <mergeCell ref="B109:F109"/>
    <mergeCell ref="B111:G111"/>
    <mergeCell ref="I108:J108"/>
    <mergeCell ref="J8:L8"/>
    <mergeCell ref="J1:L1"/>
    <mergeCell ref="J2:L2"/>
    <mergeCell ref="J3:L3"/>
    <mergeCell ref="J4:L4"/>
    <mergeCell ref="J5:L5"/>
    <mergeCell ref="J6:L6"/>
    <mergeCell ref="J7:L7"/>
    <mergeCell ref="E17:L17"/>
    <mergeCell ref="B21:L21"/>
    <mergeCell ref="H66:I66"/>
    <mergeCell ref="B46:C46"/>
    <mergeCell ref="B59:I59"/>
    <mergeCell ref="B44:L44"/>
    <mergeCell ref="B32:C32"/>
    <mergeCell ref="B49:C49"/>
    <mergeCell ref="H65:I65"/>
    <mergeCell ref="B53:L53"/>
    <mergeCell ref="B20:D20"/>
    <mergeCell ref="B26:L26"/>
    <mergeCell ref="C65:F65"/>
    <mergeCell ref="C63:F63"/>
    <mergeCell ref="D58:I58"/>
    <mergeCell ref="B58:C58"/>
    <mergeCell ref="B29:L29"/>
    <mergeCell ref="B31:C31"/>
    <mergeCell ref="B25:L25"/>
    <mergeCell ref="B37:L37"/>
    <mergeCell ref="B28:L28"/>
    <mergeCell ref="B43:D43"/>
    <mergeCell ref="D31:L31"/>
    <mergeCell ref="B33:C33"/>
    <mergeCell ref="E43:L43"/>
    <mergeCell ref="D32:L32"/>
    <mergeCell ref="D40:L40"/>
    <mergeCell ref="B55:C55"/>
    <mergeCell ref="D15:L15"/>
    <mergeCell ref="D16:L16"/>
    <mergeCell ref="B19:F19"/>
    <mergeCell ref="H19:I19"/>
    <mergeCell ref="A11:L11"/>
    <mergeCell ref="D13:L13"/>
    <mergeCell ref="D14:L14"/>
    <mergeCell ref="E18:L18"/>
    <mergeCell ref="K19:L19"/>
    <mergeCell ref="H63:I63"/>
    <mergeCell ref="B60:L60"/>
    <mergeCell ref="B48:C48"/>
    <mergeCell ref="H62:I62"/>
    <mergeCell ref="C62:F62"/>
    <mergeCell ref="A10:L10"/>
    <mergeCell ref="B27:L27"/>
    <mergeCell ref="B22:L22"/>
    <mergeCell ref="B23:L23"/>
    <mergeCell ref="B24:L24"/>
    <mergeCell ref="B57:C57"/>
    <mergeCell ref="D39:L39"/>
    <mergeCell ref="B36:L36"/>
    <mergeCell ref="B35:L35"/>
    <mergeCell ref="B110:G110"/>
    <mergeCell ref="D47:I47"/>
    <mergeCell ref="D48:I48"/>
    <mergeCell ref="D49:I49"/>
    <mergeCell ref="D51:I51"/>
    <mergeCell ref="B39:C39"/>
    <mergeCell ref="C64:L64"/>
    <mergeCell ref="C73:F73"/>
    <mergeCell ref="C72:F72"/>
    <mergeCell ref="H74:I74"/>
    <mergeCell ref="C74:F74"/>
    <mergeCell ref="C68:F68"/>
    <mergeCell ref="C69:F69"/>
    <mergeCell ref="B52:I52"/>
    <mergeCell ref="M35:AA35"/>
    <mergeCell ref="B41:C41"/>
    <mergeCell ref="B42:C42"/>
    <mergeCell ref="D41:L41"/>
    <mergeCell ref="D42:L42"/>
    <mergeCell ref="B51:C51"/>
    <mergeCell ref="B40:C40"/>
    <mergeCell ref="D46:I46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35"/>
  <sheetViews>
    <sheetView view="pageBreakPreview" zoomScale="70" zoomScaleNormal="60" zoomScaleSheetLayoutView="70" zoomScalePageLayoutView="0" workbookViewId="0" topLeftCell="A119">
      <selection activeCell="B133" sqref="B133:E133"/>
    </sheetView>
  </sheetViews>
  <sheetFormatPr defaultColWidth="9.140625" defaultRowHeight="15"/>
  <cols>
    <col min="1" max="1" width="4.28125" style="10" customWidth="1"/>
    <col min="2" max="2" width="9.7109375" style="10" customWidth="1"/>
    <col min="3" max="3" width="2.7109375" style="10" customWidth="1"/>
    <col min="4" max="4" width="7.00390625" style="10" customWidth="1"/>
    <col min="5" max="5" width="27.28125" style="10" customWidth="1"/>
    <col min="6" max="6" width="22.140625" style="10" customWidth="1"/>
    <col min="7" max="7" width="17.00390625" style="10" customWidth="1"/>
    <col min="8" max="8" width="35.57421875" style="10" customWidth="1"/>
    <col min="9" max="9" width="23.57421875" style="10" customWidth="1"/>
    <col min="10" max="10" width="22.7109375" style="10" customWidth="1"/>
    <col min="11" max="11" width="23.28125" style="10" customWidth="1"/>
    <col min="12" max="12" width="22.00390625" style="10" customWidth="1"/>
    <col min="13" max="13" width="26.28125" style="11" customWidth="1"/>
    <col min="14" max="14" width="10.28125" style="10" bestFit="1" customWidth="1"/>
    <col min="15" max="16384" width="9.140625" style="10" customWidth="1"/>
  </cols>
  <sheetData>
    <row r="1" spans="9:12" ht="12.75" customHeight="1">
      <c r="I1" s="6"/>
      <c r="J1" s="95" t="s">
        <v>9</v>
      </c>
      <c r="K1" s="95"/>
      <c r="L1" s="95"/>
    </row>
    <row r="2" spans="9:12" ht="16.5" customHeight="1">
      <c r="I2" s="6"/>
      <c r="J2" s="94" t="s">
        <v>156</v>
      </c>
      <c r="K2" s="94"/>
      <c r="L2" s="94"/>
    </row>
    <row r="3" spans="6:12" ht="13.5" customHeight="1">
      <c r="F3" s="11"/>
      <c r="G3" s="11"/>
      <c r="H3" s="11"/>
      <c r="I3" s="6"/>
      <c r="J3" s="94" t="s">
        <v>157</v>
      </c>
      <c r="K3" s="94"/>
      <c r="L3" s="94"/>
    </row>
    <row r="4" spans="9:12" ht="20.25" customHeight="1">
      <c r="I4" s="7"/>
      <c r="J4" s="95" t="s">
        <v>9</v>
      </c>
      <c r="K4" s="95"/>
      <c r="L4" s="95"/>
    </row>
    <row r="5" spans="6:12" ht="15" customHeight="1">
      <c r="F5" s="1"/>
      <c r="G5" s="1"/>
      <c r="H5" s="1"/>
      <c r="I5" s="6"/>
      <c r="J5" s="95" t="s">
        <v>158</v>
      </c>
      <c r="K5" s="95"/>
      <c r="L5" s="95"/>
    </row>
    <row r="6" spans="6:12" ht="15" customHeight="1">
      <c r="F6" s="1"/>
      <c r="G6" s="1"/>
      <c r="H6" s="1"/>
      <c r="I6" s="6"/>
      <c r="J6" s="96" t="s">
        <v>34</v>
      </c>
      <c r="K6" s="96"/>
      <c r="L6" s="96"/>
    </row>
    <row r="7" spans="6:12" ht="15" customHeight="1">
      <c r="F7" s="1"/>
      <c r="G7" s="1"/>
      <c r="H7" s="1"/>
      <c r="I7" s="8"/>
      <c r="J7" s="104" t="s">
        <v>252</v>
      </c>
      <c r="K7" s="104"/>
      <c r="L7" s="104"/>
    </row>
    <row r="8" spans="6:12" ht="23.25" customHeight="1">
      <c r="F8" s="1"/>
      <c r="G8" s="1"/>
      <c r="H8" s="1"/>
      <c r="I8" s="7"/>
      <c r="J8" s="95" t="s">
        <v>225</v>
      </c>
      <c r="K8" s="95"/>
      <c r="L8" s="95"/>
    </row>
    <row r="9" ht="8.25" customHeight="1"/>
    <row r="10" spans="1:12" ht="15.75" customHeight="1">
      <c r="A10" s="99" t="s">
        <v>10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17.25" customHeight="1">
      <c r="A11" s="99" t="s">
        <v>35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ht="9" customHeight="1"/>
    <row r="13" spans="1:12" ht="18" customHeight="1">
      <c r="A13" s="12" t="s">
        <v>11</v>
      </c>
      <c r="B13" s="13" t="s">
        <v>7</v>
      </c>
      <c r="C13" s="14"/>
      <c r="D13" s="102" t="s">
        <v>33</v>
      </c>
      <c r="E13" s="102"/>
      <c r="F13" s="102"/>
      <c r="G13" s="102"/>
      <c r="H13" s="102"/>
      <c r="I13" s="102"/>
      <c r="J13" s="102"/>
      <c r="K13" s="102"/>
      <c r="L13" s="102"/>
    </row>
    <row r="14" spans="1:12" ht="9.75" customHeight="1">
      <c r="A14" s="12"/>
      <c r="B14" s="51" t="s">
        <v>106</v>
      </c>
      <c r="D14" s="105" t="s">
        <v>14</v>
      </c>
      <c r="E14" s="105"/>
      <c r="F14" s="105"/>
      <c r="G14" s="105"/>
      <c r="H14" s="105"/>
      <c r="I14" s="105"/>
      <c r="J14" s="105"/>
      <c r="K14" s="105"/>
      <c r="L14" s="105"/>
    </row>
    <row r="15" spans="1:12" ht="15.75" customHeight="1">
      <c r="A15" s="12" t="s">
        <v>12</v>
      </c>
      <c r="B15" s="13" t="s">
        <v>6</v>
      </c>
      <c r="C15" s="14"/>
      <c r="D15" s="102" t="s">
        <v>33</v>
      </c>
      <c r="E15" s="102"/>
      <c r="F15" s="102"/>
      <c r="G15" s="102"/>
      <c r="H15" s="102"/>
      <c r="I15" s="102"/>
      <c r="J15" s="102"/>
      <c r="K15" s="102"/>
      <c r="L15" s="102"/>
    </row>
    <row r="16" spans="1:12" ht="10.5" customHeight="1">
      <c r="A16" s="12"/>
      <c r="B16" s="51" t="s">
        <v>106</v>
      </c>
      <c r="D16" s="105" t="s">
        <v>15</v>
      </c>
      <c r="E16" s="105"/>
      <c r="F16" s="105"/>
      <c r="G16" s="105"/>
      <c r="H16" s="105"/>
      <c r="I16" s="105"/>
      <c r="J16" s="105"/>
      <c r="K16" s="105"/>
      <c r="L16" s="105"/>
    </row>
    <row r="17" spans="1:12" ht="17.25" customHeight="1">
      <c r="A17" s="12" t="s">
        <v>13</v>
      </c>
      <c r="B17" s="13" t="s">
        <v>78</v>
      </c>
      <c r="C17" s="14"/>
      <c r="D17" s="13" t="s">
        <v>79</v>
      </c>
      <c r="E17" s="102" t="s">
        <v>77</v>
      </c>
      <c r="F17" s="102"/>
      <c r="G17" s="102"/>
      <c r="H17" s="102"/>
      <c r="I17" s="102"/>
      <c r="J17" s="102"/>
      <c r="K17" s="102"/>
      <c r="L17" s="102"/>
    </row>
    <row r="18" spans="1:12" ht="10.5" customHeight="1">
      <c r="A18" s="12"/>
      <c r="B18" s="51" t="s">
        <v>106</v>
      </c>
      <c r="D18" s="15" t="s">
        <v>16</v>
      </c>
      <c r="E18" s="106" t="s">
        <v>17</v>
      </c>
      <c r="F18" s="106"/>
      <c r="G18" s="106"/>
      <c r="H18" s="106"/>
      <c r="I18" s="106"/>
      <c r="J18" s="106"/>
      <c r="K18" s="106"/>
      <c r="L18" s="106"/>
    </row>
    <row r="19" spans="1:12" ht="16.5" customHeight="1">
      <c r="A19" s="12" t="s">
        <v>18</v>
      </c>
      <c r="B19" s="101" t="s">
        <v>108</v>
      </c>
      <c r="C19" s="101"/>
      <c r="D19" s="101"/>
      <c r="E19" s="101"/>
      <c r="F19" s="101"/>
      <c r="G19" s="49">
        <f>J19+B20</f>
        <v>141066206</v>
      </c>
      <c r="H19" s="101" t="s">
        <v>109</v>
      </c>
      <c r="I19" s="101"/>
      <c r="J19" s="49">
        <f>132802136+398000+52000+99574+140000+207200+40000+100000+785484+70000+974873+142000+7500+549900+350000+140000+8000+744000+181000+1260-110123+9500-3072705+52228-822400+20824</f>
        <v>133870251</v>
      </c>
      <c r="K19" s="107" t="s">
        <v>110</v>
      </c>
      <c r="L19" s="107"/>
    </row>
    <row r="20" spans="2:13" ht="15.75" customHeight="1">
      <c r="B20" s="100">
        <f>1775221+872000+454900+32531+10000+250426+102800+100000+110000+1618020+1586323+198704+10500-52228+126758</f>
        <v>7195955</v>
      </c>
      <c r="C20" s="100"/>
      <c r="D20" s="100"/>
      <c r="E20" s="14" t="s">
        <v>107</v>
      </c>
      <c r="I20" s="16"/>
      <c r="J20" s="16"/>
      <c r="K20" s="17"/>
      <c r="L20" s="18"/>
      <c r="M20" s="19"/>
    </row>
    <row r="21" spans="1:12" ht="18" customHeight="1">
      <c r="A21" s="14" t="s">
        <v>19</v>
      </c>
      <c r="B21" s="101" t="s">
        <v>20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1:12" ht="18" customHeight="1">
      <c r="A22" s="14"/>
      <c r="B22" s="98" t="s">
        <v>5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6.5" customHeight="1">
      <c r="A23" s="14"/>
      <c r="B23" s="98" t="s">
        <v>4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ht="64.5" customHeight="1">
      <c r="A24" s="14"/>
      <c r="B24" s="98" t="s">
        <v>245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30.75" customHeight="1">
      <c r="A25" s="14"/>
      <c r="B25" s="98" t="s">
        <v>230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36.75" customHeight="1">
      <c r="A26" s="14"/>
      <c r="B26" s="98" t="s">
        <v>231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3" ht="32.25" customHeight="1">
      <c r="A27" s="14"/>
      <c r="B27" s="98" t="s">
        <v>212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59"/>
    </row>
    <row r="28" spans="1:13" ht="48" customHeight="1">
      <c r="A28" s="14"/>
      <c r="B28" s="98" t="s">
        <v>224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59"/>
    </row>
    <row r="29" spans="1:12" ht="21.75" customHeight="1">
      <c r="A29" s="14" t="s">
        <v>21</v>
      </c>
      <c r="B29" s="101" t="s">
        <v>159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1:13" ht="3" customHeight="1">
      <c r="A30" s="14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9"/>
    </row>
    <row r="31" spans="1:13" ht="18" customHeight="1">
      <c r="A31" s="14"/>
      <c r="B31" s="86" t="s">
        <v>24</v>
      </c>
      <c r="C31" s="86"/>
      <c r="D31" s="86" t="s">
        <v>160</v>
      </c>
      <c r="E31" s="86"/>
      <c r="F31" s="86"/>
      <c r="G31" s="86"/>
      <c r="H31" s="86"/>
      <c r="I31" s="86"/>
      <c r="J31" s="86"/>
      <c r="K31" s="86"/>
      <c r="L31" s="86"/>
      <c r="M31" s="59"/>
    </row>
    <row r="32" spans="1:13" ht="18" customHeight="1">
      <c r="A32" s="14"/>
      <c r="B32" s="88">
        <v>1</v>
      </c>
      <c r="C32" s="88"/>
      <c r="D32" s="80" t="s">
        <v>176</v>
      </c>
      <c r="E32" s="81"/>
      <c r="F32" s="81"/>
      <c r="G32" s="81"/>
      <c r="H32" s="81"/>
      <c r="I32" s="81"/>
      <c r="J32" s="81"/>
      <c r="K32" s="81"/>
      <c r="L32" s="82"/>
      <c r="M32" s="59"/>
    </row>
    <row r="33" spans="1:13" ht="18" customHeight="1">
      <c r="A33" s="14"/>
      <c r="B33" s="88">
        <v>2</v>
      </c>
      <c r="C33" s="88"/>
      <c r="D33" s="80" t="s">
        <v>189</v>
      </c>
      <c r="E33" s="81"/>
      <c r="F33" s="81"/>
      <c r="G33" s="81"/>
      <c r="H33" s="81"/>
      <c r="I33" s="81"/>
      <c r="J33" s="81"/>
      <c r="K33" s="81"/>
      <c r="L33" s="82"/>
      <c r="M33" s="59"/>
    </row>
    <row r="34" spans="1:13" ht="18" customHeight="1">
      <c r="A34" s="14"/>
      <c r="B34" s="88">
        <v>3</v>
      </c>
      <c r="C34" s="88"/>
      <c r="D34" s="80" t="s">
        <v>187</v>
      </c>
      <c r="E34" s="81"/>
      <c r="F34" s="81"/>
      <c r="G34" s="81"/>
      <c r="H34" s="81"/>
      <c r="I34" s="81"/>
      <c r="J34" s="81"/>
      <c r="K34" s="81"/>
      <c r="L34" s="82"/>
      <c r="M34" s="59"/>
    </row>
    <row r="35" spans="1:13" ht="18" customHeight="1">
      <c r="A35" s="14"/>
      <c r="B35" s="88">
        <v>4</v>
      </c>
      <c r="C35" s="88"/>
      <c r="D35" s="80" t="s">
        <v>190</v>
      </c>
      <c r="E35" s="81"/>
      <c r="F35" s="81"/>
      <c r="G35" s="81"/>
      <c r="H35" s="81"/>
      <c r="I35" s="81"/>
      <c r="J35" s="81"/>
      <c r="K35" s="81"/>
      <c r="L35" s="82"/>
      <c r="M35" s="59"/>
    </row>
    <row r="36" spans="1:13" ht="18" customHeight="1">
      <c r="A36" s="14"/>
      <c r="B36" s="88">
        <v>4</v>
      </c>
      <c r="C36" s="88"/>
      <c r="D36" s="80" t="s">
        <v>177</v>
      </c>
      <c r="E36" s="81"/>
      <c r="F36" s="81"/>
      <c r="G36" s="81"/>
      <c r="H36" s="81"/>
      <c r="I36" s="81"/>
      <c r="J36" s="81"/>
      <c r="K36" s="81"/>
      <c r="L36" s="82"/>
      <c r="M36" s="59"/>
    </row>
    <row r="37" spans="1:13" ht="18" customHeight="1">
      <c r="A37" s="14"/>
      <c r="B37" s="88">
        <v>5</v>
      </c>
      <c r="C37" s="88"/>
      <c r="D37" s="80" t="s">
        <v>178</v>
      </c>
      <c r="E37" s="81"/>
      <c r="F37" s="81"/>
      <c r="G37" s="81"/>
      <c r="H37" s="81"/>
      <c r="I37" s="81"/>
      <c r="J37" s="81"/>
      <c r="K37" s="81"/>
      <c r="L37" s="82"/>
      <c r="M37" s="59"/>
    </row>
    <row r="38" spans="1:13" ht="18" customHeight="1">
      <c r="A38" s="14"/>
      <c r="B38" s="88">
        <v>6</v>
      </c>
      <c r="C38" s="88"/>
      <c r="D38" s="80" t="s">
        <v>179</v>
      </c>
      <c r="E38" s="81"/>
      <c r="F38" s="81"/>
      <c r="G38" s="81"/>
      <c r="H38" s="81"/>
      <c r="I38" s="81"/>
      <c r="J38" s="81"/>
      <c r="K38" s="81"/>
      <c r="L38" s="82"/>
      <c r="M38" s="59"/>
    </row>
    <row r="39" spans="1:27" ht="19.5" customHeight="1">
      <c r="A39" s="14" t="s">
        <v>23</v>
      </c>
      <c r="B39" s="101" t="s">
        <v>22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</row>
    <row r="40" spans="2:12" ht="15" customHeight="1">
      <c r="B40" s="103" t="s">
        <v>80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1:12" ht="19.5" customHeight="1">
      <c r="A41" s="14" t="s">
        <v>25</v>
      </c>
      <c r="B41" s="101" t="s">
        <v>38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ht="8.25" customHeight="1"/>
    <row r="43" spans="2:12" ht="18.75" customHeight="1">
      <c r="B43" s="86" t="s">
        <v>24</v>
      </c>
      <c r="C43" s="86"/>
      <c r="D43" s="86" t="s">
        <v>36</v>
      </c>
      <c r="E43" s="86"/>
      <c r="F43" s="86"/>
      <c r="G43" s="86"/>
      <c r="H43" s="86"/>
      <c r="I43" s="86"/>
      <c r="J43" s="86"/>
      <c r="K43" s="86"/>
      <c r="L43" s="86"/>
    </row>
    <row r="44" spans="2:12" ht="18.75" customHeight="1">
      <c r="B44" s="88">
        <v>1</v>
      </c>
      <c r="C44" s="88"/>
      <c r="D44" s="89" t="s">
        <v>83</v>
      </c>
      <c r="E44" s="89"/>
      <c r="F44" s="89"/>
      <c r="G44" s="89"/>
      <c r="H44" s="89"/>
      <c r="I44" s="89"/>
      <c r="J44" s="89"/>
      <c r="K44" s="89"/>
      <c r="L44" s="89"/>
    </row>
    <row r="45" spans="2:12" ht="18.75" customHeight="1">
      <c r="B45" s="88">
        <v>2</v>
      </c>
      <c r="C45" s="88"/>
      <c r="D45" s="89" t="s">
        <v>81</v>
      </c>
      <c r="E45" s="89"/>
      <c r="F45" s="89"/>
      <c r="G45" s="89"/>
      <c r="H45" s="89"/>
      <c r="I45" s="89"/>
      <c r="J45" s="89"/>
      <c r="K45" s="89"/>
      <c r="L45" s="89"/>
    </row>
    <row r="46" spans="2:12" ht="18.75" customHeight="1">
      <c r="B46" s="88">
        <v>3</v>
      </c>
      <c r="C46" s="88"/>
      <c r="D46" s="89" t="s">
        <v>82</v>
      </c>
      <c r="E46" s="89"/>
      <c r="F46" s="89"/>
      <c r="G46" s="89"/>
      <c r="H46" s="89"/>
      <c r="I46" s="89"/>
      <c r="J46" s="89"/>
      <c r="K46" s="89"/>
      <c r="L46" s="89"/>
    </row>
    <row r="47" spans="2:12" ht="18.75" customHeight="1" hidden="1">
      <c r="B47" s="88"/>
      <c r="C47" s="88"/>
      <c r="D47" s="88"/>
      <c r="E47" s="97"/>
      <c r="F47" s="97"/>
      <c r="G47" s="97"/>
      <c r="H47" s="97"/>
      <c r="I47" s="97"/>
      <c r="J47" s="97"/>
      <c r="K47" s="97"/>
      <c r="L47" s="97"/>
    </row>
    <row r="48" spans="1:12" ht="21" customHeight="1">
      <c r="A48" s="14" t="s">
        <v>28</v>
      </c>
      <c r="B48" s="101" t="s">
        <v>37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ht="14.25" customHeight="1">
      <c r="L49" s="61" t="s">
        <v>107</v>
      </c>
    </row>
    <row r="50" spans="1:13" ht="24" customHeight="1">
      <c r="A50" s="22"/>
      <c r="B50" s="86" t="s">
        <v>24</v>
      </c>
      <c r="C50" s="86"/>
      <c r="D50" s="74" t="s">
        <v>253</v>
      </c>
      <c r="E50" s="75"/>
      <c r="F50" s="75"/>
      <c r="G50" s="75"/>
      <c r="H50" s="75"/>
      <c r="I50" s="76"/>
      <c r="J50" s="5" t="s">
        <v>26</v>
      </c>
      <c r="K50" s="5" t="s">
        <v>27</v>
      </c>
      <c r="L50" s="5" t="s">
        <v>40</v>
      </c>
      <c r="M50" s="9" t="s">
        <v>39</v>
      </c>
    </row>
    <row r="51" spans="2:13" ht="8.25" customHeight="1">
      <c r="B51" s="87">
        <v>1</v>
      </c>
      <c r="C51" s="87"/>
      <c r="D51" s="77">
        <v>2</v>
      </c>
      <c r="E51" s="78"/>
      <c r="F51" s="78"/>
      <c r="G51" s="78"/>
      <c r="H51" s="78"/>
      <c r="I51" s="79"/>
      <c r="J51" s="24">
        <v>3</v>
      </c>
      <c r="K51" s="24">
        <v>4</v>
      </c>
      <c r="L51" s="24">
        <v>5</v>
      </c>
      <c r="M51" s="24">
        <v>5</v>
      </c>
    </row>
    <row r="52" spans="2:13" ht="19.5" customHeight="1">
      <c r="B52" s="88">
        <v>1</v>
      </c>
      <c r="C52" s="88"/>
      <c r="D52" s="80" t="s">
        <v>149</v>
      </c>
      <c r="E52" s="81"/>
      <c r="F52" s="81"/>
      <c r="G52" s="81"/>
      <c r="H52" s="81"/>
      <c r="I52" s="82"/>
      <c r="J52" s="25">
        <f>(132802136+398000+52000+99574+140000+207200+40000+100000+785484+70000+142000+974873+7500+549900+350000+140000+8000+744000+181000+1260-3072705+52228-822400-110123+9500+20824)-J53-J55</f>
        <v>100044917</v>
      </c>
      <c r="K52" s="25">
        <f>(1629061)-7303</f>
        <v>1621758</v>
      </c>
      <c r="L52" s="25">
        <f>J52+K52</f>
        <v>101666675</v>
      </c>
      <c r="M52" s="26">
        <v>0</v>
      </c>
    </row>
    <row r="53" spans="2:13" ht="19.5" customHeight="1">
      <c r="B53" s="88">
        <v>2</v>
      </c>
      <c r="C53" s="88"/>
      <c r="D53" s="80" t="s">
        <v>150</v>
      </c>
      <c r="E53" s="81"/>
      <c r="F53" s="81"/>
      <c r="G53" s="81"/>
      <c r="H53" s="81"/>
      <c r="I53" s="82"/>
      <c r="J53" s="25">
        <f>30443368-2128+398000+140000+195000+40000+100000+785484+70000+974873+112000+90000+6000+1500+174000+200000+20000+207000-110123-214938</f>
        <v>33630036</v>
      </c>
      <c r="K53" s="25">
        <v>0</v>
      </c>
      <c r="L53" s="25">
        <f>J53+K53</f>
        <v>33630036</v>
      </c>
      <c r="M53" s="26">
        <f>L53</f>
        <v>33630036</v>
      </c>
    </row>
    <row r="54" spans="2:13" ht="19.5" customHeight="1">
      <c r="B54" s="88">
        <v>3</v>
      </c>
      <c r="C54" s="88"/>
      <c r="D54" s="80" t="s">
        <v>122</v>
      </c>
      <c r="E54" s="81"/>
      <c r="F54" s="81"/>
      <c r="G54" s="81"/>
      <c r="H54" s="81"/>
      <c r="I54" s="82"/>
      <c r="J54" s="35">
        <v>0</v>
      </c>
      <c r="K54" s="35">
        <f>(146160+857000+15000+454900+32531+10000+250426+100000+110000+102800+1618020+1586323+198704+10500-52228+126758)-K55+7303</f>
        <v>4993934</v>
      </c>
      <c r="L54" s="25">
        <f>J54+K54</f>
        <v>4993934</v>
      </c>
      <c r="M54" s="36">
        <f>L54</f>
        <v>4993934</v>
      </c>
    </row>
    <row r="55" spans="2:13" ht="19.5" customHeight="1">
      <c r="B55" s="117">
        <v>4</v>
      </c>
      <c r="C55" s="118"/>
      <c r="D55" s="80" t="s">
        <v>235</v>
      </c>
      <c r="E55" s="81"/>
      <c r="F55" s="81"/>
      <c r="G55" s="81"/>
      <c r="H55" s="81"/>
      <c r="I55" s="82"/>
      <c r="J55" s="35">
        <v>195298</v>
      </c>
      <c r="K55" s="35">
        <f>572960+7303</f>
        <v>580263</v>
      </c>
      <c r="L55" s="25">
        <f>J55+K55</f>
        <v>775561</v>
      </c>
      <c r="M55" s="36">
        <f>L55-7303</f>
        <v>768258</v>
      </c>
    </row>
    <row r="56" spans="2:13" ht="19.5" customHeight="1">
      <c r="B56" s="83" t="s">
        <v>2</v>
      </c>
      <c r="C56" s="84"/>
      <c r="D56" s="84"/>
      <c r="E56" s="84"/>
      <c r="F56" s="84"/>
      <c r="G56" s="84"/>
      <c r="H56" s="84"/>
      <c r="I56" s="85"/>
      <c r="J56" s="27">
        <f>SUM(J52:J55)</f>
        <v>133870251</v>
      </c>
      <c r="K56" s="27">
        <f>SUM(K52:K55)</f>
        <v>7195955</v>
      </c>
      <c r="L56" s="27">
        <f>J56+K56</f>
        <v>141066206</v>
      </c>
      <c r="M56" s="27">
        <f>SUM(M52:M55)</f>
        <v>39392228</v>
      </c>
    </row>
    <row r="57" spans="1:12" ht="21.75" customHeight="1">
      <c r="A57" s="14" t="s">
        <v>29</v>
      </c>
      <c r="B57" s="101" t="s">
        <v>111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ht="13.5" customHeight="1">
      <c r="L58" s="61" t="s">
        <v>107</v>
      </c>
    </row>
    <row r="59" spans="2:12" ht="18" customHeight="1">
      <c r="B59" s="86" t="s">
        <v>42</v>
      </c>
      <c r="C59" s="86"/>
      <c r="D59" s="86"/>
      <c r="E59" s="86"/>
      <c r="F59" s="86"/>
      <c r="G59" s="86"/>
      <c r="H59" s="86"/>
      <c r="I59" s="86"/>
      <c r="J59" s="4" t="s">
        <v>26</v>
      </c>
      <c r="K59" s="4" t="s">
        <v>27</v>
      </c>
      <c r="L59" s="4" t="s">
        <v>40</v>
      </c>
    </row>
    <row r="60" spans="2:12" ht="7.5" customHeight="1">
      <c r="B60" s="87">
        <v>1</v>
      </c>
      <c r="C60" s="87"/>
      <c r="D60" s="87"/>
      <c r="E60" s="87"/>
      <c r="F60" s="87"/>
      <c r="G60" s="87"/>
      <c r="H60" s="87"/>
      <c r="I60" s="87"/>
      <c r="J60" s="23">
        <v>2</v>
      </c>
      <c r="K60" s="23">
        <v>3</v>
      </c>
      <c r="L60" s="23">
        <v>4</v>
      </c>
    </row>
    <row r="61" spans="2:12" ht="19.5" customHeight="1">
      <c r="B61" s="89" t="s">
        <v>46</v>
      </c>
      <c r="C61" s="89"/>
      <c r="D61" s="89"/>
      <c r="E61" s="89"/>
      <c r="F61" s="89"/>
      <c r="G61" s="89"/>
      <c r="H61" s="89"/>
      <c r="I61" s="89"/>
      <c r="J61" s="43">
        <f>30441240+138650+398000+140000+195000+40000+785484+100000+70000+112000+974873+6000+1500+174000+200000+20000+207000+90000-110123-214938</f>
        <v>33768686</v>
      </c>
      <c r="K61" s="43">
        <f>146160+857000+15000+454900+32531+10000+250426+102800+100000+110000+1618020+1586323+198704+10500-52228+126758</f>
        <v>5566894</v>
      </c>
      <c r="L61" s="43">
        <f>J61+K61</f>
        <v>39335580</v>
      </c>
    </row>
    <row r="62" spans="2:12" ht="18.75" customHeight="1">
      <c r="B62" s="89" t="s">
        <v>1</v>
      </c>
      <c r="C62" s="89"/>
      <c r="D62" s="89"/>
      <c r="E62" s="89"/>
      <c r="F62" s="89"/>
      <c r="G62" s="89"/>
      <c r="H62" s="89"/>
      <c r="I62" s="89"/>
      <c r="J62" s="43">
        <v>1609411</v>
      </c>
      <c r="K62" s="43">
        <v>0</v>
      </c>
      <c r="L62" s="43">
        <f>J62+K62</f>
        <v>1609411</v>
      </c>
    </row>
    <row r="63" spans="2:12" ht="16.5" customHeight="1">
      <c r="B63" s="115" t="s">
        <v>2</v>
      </c>
      <c r="C63" s="115"/>
      <c r="D63" s="115"/>
      <c r="E63" s="115"/>
      <c r="F63" s="115"/>
      <c r="G63" s="115"/>
      <c r="H63" s="115"/>
      <c r="I63" s="115"/>
      <c r="J63" s="50">
        <f>SUM(J61:J62)</f>
        <v>35378097</v>
      </c>
      <c r="K63" s="50">
        <f>SUM(K61:K62)</f>
        <v>5566894</v>
      </c>
      <c r="L63" s="50">
        <f>SUM(L61:L62)</f>
        <v>40944991</v>
      </c>
    </row>
    <row r="64" spans="1:12" ht="24.75" customHeight="1">
      <c r="A64" s="14" t="s">
        <v>161</v>
      </c>
      <c r="B64" s="101" t="s">
        <v>43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ht="13.5" customHeight="1">
      <c r="L65" s="61" t="s">
        <v>107</v>
      </c>
    </row>
    <row r="66" spans="2:12" ht="35.25" customHeight="1">
      <c r="B66" s="4" t="s">
        <v>24</v>
      </c>
      <c r="C66" s="86" t="s">
        <v>44</v>
      </c>
      <c r="D66" s="86"/>
      <c r="E66" s="86"/>
      <c r="F66" s="86"/>
      <c r="G66" s="4" t="s">
        <v>30</v>
      </c>
      <c r="H66" s="86" t="s">
        <v>41</v>
      </c>
      <c r="I66" s="86"/>
      <c r="J66" s="4" t="s">
        <v>26</v>
      </c>
      <c r="K66" s="4" t="s">
        <v>27</v>
      </c>
      <c r="L66" s="4" t="s">
        <v>40</v>
      </c>
    </row>
    <row r="67" spans="2:12" ht="8.25" customHeight="1">
      <c r="B67" s="23">
        <v>1</v>
      </c>
      <c r="C67" s="87">
        <v>2</v>
      </c>
      <c r="D67" s="87"/>
      <c r="E67" s="87"/>
      <c r="F67" s="87"/>
      <c r="G67" s="23">
        <v>3</v>
      </c>
      <c r="H67" s="87">
        <v>4</v>
      </c>
      <c r="I67" s="87"/>
      <c r="J67" s="23">
        <v>5</v>
      </c>
      <c r="K67" s="23">
        <v>6</v>
      </c>
      <c r="L67" s="23">
        <v>7</v>
      </c>
    </row>
    <row r="68" spans="2:12" ht="15.75" customHeight="1">
      <c r="B68" s="4">
        <v>1</v>
      </c>
      <c r="C68" s="92" t="s">
        <v>115</v>
      </c>
      <c r="D68" s="92"/>
      <c r="E68" s="92"/>
      <c r="F68" s="92"/>
      <c r="G68" s="92"/>
      <c r="H68" s="92"/>
      <c r="I68" s="92"/>
      <c r="J68" s="92"/>
      <c r="K68" s="92"/>
      <c r="L68" s="92"/>
    </row>
    <row r="69" spans="2:12" ht="30" customHeight="1">
      <c r="B69" s="4"/>
      <c r="C69" s="89" t="s">
        <v>167</v>
      </c>
      <c r="D69" s="89"/>
      <c r="E69" s="89"/>
      <c r="F69" s="89"/>
      <c r="G69" s="3" t="s">
        <v>0</v>
      </c>
      <c r="H69" s="88" t="s">
        <v>56</v>
      </c>
      <c r="I69" s="88"/>
      <c r="J69" s="43">
        <f>J52</f>
        <v>100044917</v>
      </c>
      <c r="K69" s="43">
        <f>K52</f>
        <v>1621758</v>
      </c>
      <c r="L69" s="43">
        <f>J69+K69</f>
        <v>101666675</v>
      </c>
    </row>
    <row r="70" spans="2:12" ht="50.25" customHeight="1">
      <c r="B70" s="4"/>
      <c r="C70" s="89" t="s">
        <v>169</v>
      </c>
      <c r="D70" s="89"/>
      <c r="E70" s="89"/>
      <c r="F70" s="89"/>
      <c r="G70" s="3" t="s">
        <v>32</v>
      </c>
      <c r="H70" s="91" t="s">
        <v>47</v>
      </c>
      <c r="I70" s="91"/>
      <c r="J70" s="3">
        <v>30</v>
      </c>
      <c r="K70" s="3">
        <v>0</v>
      </c>
      <c r="L70" s="3">
        <v>30</v>
      </c>
    </row>
    <row r="71" spans="2:12" ht="48" customHeight="1">
      <c r="B71" s="3"/>
      <c r="C71" s="89" t="s">
        <v>192</v>
      </c>
      <c r="D71" s="89"/>
      <c r="E71" s="89"/>
      <c r="F71" s="89"/>
      <c r="G71" s="3" t="s">
        <v>32</v>
      </c>
      <c r="H71" s="91" t="s">
        <v>88</v>
      </c>
      <c r="I71" s="91"/>
      <c r="J71" s="3">
        <f>751.23-J76</f>
        <v>707.53</v>
      </c>
      <c r="K71" s="3">
        <v>0</v>
      </c>
      <c r="L71" s="3">
        <f>J71</f>
        <v>707.53</v>
      </c>
    </row>
    <row r="72" spans="2:12" ht="34.5" customHeight="1">
      <c r="B72" s="3"/>
      <c r="C72" s="89" t="s">
        <v>193</v>
      </c>
      <c r="D72" s="89"/>
      <c r="E72" s="89"/>
      <c r="F72" s="89"/>
      <c r="G72" s="3" t="s">
        <v>32</v>
      </c>
      <c r="H72" s="91" t="s">
        <v>88</v>
      </c>
      <c r="I72" s="91"/>
      <c r="J72" s="3">
        <f>513.92-J77</f>
        <v>387.09999999999997</v>
      </c>
      <c r="K72" s="3">
        <v>0</v>
      </c>
      <c r="L72" s="3">
        <f>J72</f>
        <v>387.09999999999997</v>
      </c>
    </row>
    <row r="73" spans="2:12" ht="35.25" customHeight="1">
      <c r="B73" s="3"/>
      <c r="C73" s="89" t="s">
        <v>194</v>
      </c>
      <c r="D73" s="89"/>
      <c r="E73" s="89"/>
      <c r="F73" s="89"/>
      <c r="G73" s="3" t="s">
        <v>32</v>
      </c>
      <c r="H73" s="91" t="s">
        <v>88</v>
      </c>
      <c r="I73" s="91"/>
      <c r="J73" s="3">
        <f>J72+J71</f>
        <v>1094.6299999999999</v>
      </c>
      <c r="K73" s="3">
        <f>K72+K71</f>
        <v>0</v>
      </c>
      <c r="L73" s="3">
        <f>L72+L71</f>
        <v>1094.6299999999999</v>
      </c>
    </row>
    <row r="74" spans="2:12" ht="33.75" customHeight="1">
      <c r="B74" s="3"/>
      <c r="C74" s="89" t="s">
        <v>168</v>
      </c>
      <c r="D74" s="89"/>
      <c r="E74" s="89"/>
      <c r="F74" s="89"/>
      <c r="G74" s="3" t="s">
        <v>0</v>
      </c>
      <c r="H74" s="88" t="s">
        <v>56</v>
      </c>
      <c r="I74" s="88"/>
      <c r="J74" s="43">
        <f>J53</f>
        <v>33630036</v>
      </c>
      <c r="K74" s="43">
        <f>K53</f>
        <v>0</v>
      </c>
      <c r="L74" s="43">
        <f aca="true" t="shared" si="0" ref="L74:L84">J74+K74</f>
        <v>33630036</v>
      </c>
    </row>
    <row r="75" spans="2:12" ht="48.75" customHeight="1">
      <c r="B75" s="3"/>
      <c r="C75" s="89" t="s">
        <v>170</v>
      </c>
      <c r="D75" s="89"/>
      <c r="E75" s="89"/>
      <c r="F75" s="89"/>
      <c r="G75" s="3" t="s">
        <v>32</v>
      </c>
      <c r="H75" s="91" t="s">
        <v>47</v>
      </c>
      <c r="I75" s="91"/>
      <c r="J75" s="3">
        <v>3</v>
      </c>
      <c r="K75" s="3">
        <v>0</v>
      </c>
      <c r="L75" s="3">
        <f t="shared" si="0"/>
        <v>3</v>
      </c>
    </row>
    <row r="76" spans="2:12" ht="53.25" customHeight="1">
      <c r="B76" s="3"/>
      <c r="C76" s="89" t="s">
        <v>195</v>
      </c>
      <c r="D76" s="89"/>
      <c r="E76" s="89"/>
      <c r="F76" s="89"/>
      <c r="G76" s="3" t="s">
        <v>32</v>
      </c>
      <c r="H76" s="91" t="s">
        <v>88</v>
      </c>
      <c r="I76" s="91"/>
      <c r="J76" s="3">
        <v>43.7</v>
      </c>
      <c r="K76" s="3">
        <v>0</v>
      </c>
      <c r="L76" s="3">
        <f t="shared" si="0"/>
        <v>43.7</v>
      </c>
    </row>
    <row r="77" spans="2:12" ht="33.75" customHeight="1">
      <c r="B77" s="3"/>
      <c r="C77" s="89" t="s">
        <v>196</v>
      </c>
      <c r="D77" s="89"/>
      <c r="E77" s="89"/>
      <c r="F77" s="89"/>
      <c r="G77" s="3" t="s">
        <v>32</v>
      </c>
      <c r="H77" s="91" t="s">
        <v>88</v>
      </c>
      <c r="I77" s="91"/>
      <c r="J77" s="3">
        <v>126.82</v>
      </c>
      <c r="K77" s="3">
        <v>0</v>
      </c>
      <c r="L77" s="3">
        <f t="shared" si="0"/>
        <v>126.82</v>
      </c>
    </row>
    <row r="78" spans="2:12" ht="38.25" customHeight="1">
      <c r="B78" s="3"/>
      <c r="C78" s="89" t="s">
        <v>197</v>
      </c>
      <c r="D78" s="89"/>
      <c r="E78" s="89"/>
      <c r="F78" s="89"/>
      <c r="G78" s="3" t="s">
        <v>32</v>
      </c>
      <c r="H78" s="91" t="s">
        <v>88</v>
      </c>
      <c r="I78" s="91"/>
      <c r="J78" s="3">
        <f>J76+J77</f>
        <v>170.51999999999998</v>
      </c>
      <c r="K78" s="3">
        <v>0</v>
      </c>
      <c r="L78" s="3">
        <f t="shared" si="0"/>
        <v>170.51999999999998</v>
      </c>
    </row>
    <row r="79" spans="2:12" ht="33.75" customHeight="1">
      <c r="B79" s="3"/>
      <c r="C79" s="89" t="s">
        <v>223</v>
      </c>
      <c r="D79" s="89"/>
      <c r="E79" s="89"/>
      <c r="F79" s="89"/>
      <c r="G79" s="3" t="s">
        <v>0</v>
      </c>
      <c r="H79" s="88" t="s">
        <v>56</v>
      </c>
      <c r="I79" s="88"/>
      <c r="J79" s="48">
        <f>280000+592599+974873</f>
        <v>1847472</v>
      </c>
      <c r="K79" s="43">
        <v>0</v>
      </c>
      <c r="L79" s="43">
        <f t="shared" si="0"/>
        <v>1847472</v>
      </c>
    </row>
    <row r="80" spans="2:12" ht="35.25" customHeight="1" hidden="1">
      <c r="B80" s="3"/>
      <c r="C80" s="89" t="s">
        <v>214</v>
      </c>
      <c r="D80" s="89"/>
      <c r="E80" s="89"/>
      <c r="F80" s="89"/>
      <c r="G80" s="3" t="s">
        <v>0</v>
      </c>
      <c r="H80" s="88" t="s">
        <v>56</v>
      </c>
      <c r="I80" s="88"/>
      <c r="J80" s="48"/>
      <c r="K80" s="43">
        <v>0</v>
      </c>
      <c r="L80" s="43">
        <f t="shared" si="0"/>
        <v>0</v>
      </c>
    </row>
    <row r="81" spans="2:12" ht="36" customHeight="1">
      <c r="B81" s="3"/>
      <c r="C81" s="80" t="s">
        <v>238</v>
      </c>
      <c r="D81" s="81"/>
      <c r="E81" s="81"/>
      <c r="F81" s="82"/>
      <c r="G81" s="3" t="s">
        <v>0</v>
      </c>
      <c r="H81" s="88" t="s">
        <v>56</v>
      </c>
      <c r="I81" s="88"/>
      <c r="J81" s="48">
        <f>J55</f>
        <v>195298</v>
      </c>
      <c r="K81" s="48">
        <f>K55</f>
        <v>580263</v>
      </c>
      <c r="L81" s="43">
        <f>J81+K81</f>
        <v>775561</v>
      </c>
    </row>
    <row r="82" spans="2:12" ht="33.75" customHeight="1">
      <c r="B82" s="3"/>
      <c r="C82" s="89" t="s">
        <v>183</v>
      </c>
      <c r="D82" s="89"/>
      <c r="E82" s="89"/>
      <c r="F82" s="89"/>
      <c r="G82" s="3" t="s">
        <v>0</v>
      </c>
      <c r="H82" s="91" t="s">
        <v>162</v>
      </c>
      <c r="I82" s="91"/>
      <c r="J82" s="43">
        <f>I54</f>
        <v>0</v>
      </c>
      <c r="K82" s="43">
        <f>K54</f>
        <v>4993934</v>
      </c>
      <c r="L82" s="43">
        <f t="shared" si="0"/>
        <v>4993934</v>
      </c>
    </row>
    <row r="83" spans="2:13" ht="36.75" customHeight="1">
      <c r="B83" s="3"/>
      <c r="C83" s="89" t="s">
        <v>171</v>
      </c>
      <c r="D83" s="89"/>
      <c r="E83" s="89"/>
      <c r="F83" s="89"/>
      <c r="G83" s="3" t="s">
        <v>0</v>
      </c>
      <c r="H83" s="88" t="s">
        <v>56</v>
      </c>
      <c r="I83" s="88"/>
      <c r="J83" s="3">
        <v>0</v>
      </c>
      <c r="K83" s="45">
        <f>(146160+15000+857000+454900+10000+250426+102800+100000+110000+1618020+198704+10500-52228+126758)-K81+7303</f>
        <v>3375080</v>
      </c>
      <c r="L83" s="43">
        <f t="shared" si="0"/>
        <v>3375080</v>
      </c>
      <c r="M83" s="58">
        <f>K83+K84</f>
        <v>4993934</v>
      </c>
    </row>
    <row r="84" spans="2:13" ht="20.25" customHeight="1">
      <c r="B84" s="3"/>
      <c r="C84" s="89" t="s">
        <v>172</v>
      </c>
      <c r="D84" s="89"/>
      <c r="E84" s="89"/>
      <c r="F84" s="89"/>
      <c r="G84" s="3" t="s">
        <v>0</v>
      </c>
      <c r="H84" s="88" t="s">
        <v>56</v>
      </c>
      <c r="I84" s="88"/>
      <c r="J84" s="3">
        <v>0</v>
      </c>
      <c r="K84" s="45">
        <f>32531+1586323</f>
        <v>1618854</v>
      </c>
      <c r="L84" s="45">
        <f t="shared" si="0"/>
        <v>1618854</v>
      </c>
      <c r="M84" s="46">
        <f>K82-M83</f>
        <v>0</v>
      </c>
    </row>
    <row r="85" spans="2:12" ht="17.25" customHeight="1">
      <c r="B85" s="4">
        <v>2</v>
      </c>
      <c r="C85" s="92" t="s">
        <v>112</v>
      </c>
      <c r="D85" s="92"/>
      <c r="E85" s="92"/>
      <c r="F85" s="92"/>
      <c r="G85" s="92"/>
      <c r="H85" s="92"/>
      <c r="I85" s="92"/>
      <c r="J85" s="92"/>
      <c r="K85" s="92"/>
      <c r="L85" s="92"/>
    </row>
    <row r="86" spans="2:12" ht="51" customHeight="1">
      <c r="B86" s="4"/>
      <c r="C86" s="89" t="s">
        <v>85</v>
      </c>
      <c r="D86" s="89"/>
      <c r="E86" s="89"/>
      <c r="F86" s="89"/>
      <c r="G86" s="3" t="s">
        <v>48</v>
      </c>
      <c r="H86" s="91" t="s">
        <v>47</v>
      </c>
      <c r="I86" s="91"/>
      <c r="J86" s="3">
        <f>J87+J88+J89+J90+J91+J92+J93+J94</f>
        <v>21768</v>
      </c>
      <c r="K86" s="3">
        <f>K87+K88+K89+K90+K91+K92+K93+K94</f>
        <v>0</v>
      </c>
      <c r="L86" s="3">
        <f>L87+L88+L89+L90+L91+L92+L93+L94</f>
        <v>21768</v>
      </c>
    </row>
    <row r="87" spans="2:12" ht="17.25" customHeight="1">
      <c r="B87" s="4"/>
      <c r="C87" s="89" t="s">
        <v>123</v>
      </c>
      <c r="D87" s="89"/>
      <c r="E87" s="89"/>
      <c r="F87" s="89"/>
      <c r="G87" s="3" t="s">
        <v>48</v>
      </c>
      <c r="H87" s="88" t="s">
        <v>86</v>
      </c>
      <c r="I87" s="88"/>
      <c r="J87" s="3">
        <v>4066</v>
      </c>
      <c r="K87" s="3">
        <v>0</v>
      </c>
      <c r="L87" s="3">
        <f>J87</f>
        <v>4066</v>
      </c>
    </row>
    <row r="88" spans="2:12" ht="17.25" customHeight="1">
      <c r="B88" s="4"/>
      <c r="C88" s="89" t="s">
        <v>124</v>
      </c>
      <c r="D88" s="89"/>
      <c r="E88" s="89"/>
      <c r="F88" s="89"/>
      <c r="G88" s="3" t="s">
        <v>48</v>
      </c>
      <c r="H88" s="88" t="s">
        <v>86</v>
      </c>
      <c r="I88" s="88"/>
      <c r="J88" s="3">
        <v>874</v>
      </c>
      <c r="K88" s="3">
        <v>0</v>
      </c>
      <c r="L88" s="3">
        <f aca="true" t="shared" si="1" ref="L88:L94">J88</f>
        <v>874</v>
      </c>
    </row>
    <row r="89" spans="2:12" ht="18" customHeight="1">
      <c r="B89" s="4"/>
      <c r="C89" s="89" t="s">
        <v>125</v>
      </c>
      <c r="D89" s="89"/>
      <c r="E89" s="89"/>
      <c r="F89" s="89"/>
      <c r="G89" s="3" t="s">
        <v>48</v>
      </c>
      <c r="H89" s="88" t="s">
        <v>86</v>
      </c>
      <c r="I89" s="88"/>
      <c r="J89" s="3">
        <v>2003</v>
      </c>
      <c r="K89" s="3">
        <v>0</v>
      </c>
      <c r="L89" s="3">
        <f t="shared" si="1"/>
        <v>2003</v>
      </c>
    </row>
    <row r="90" spans="2:12" ht="13.5" customHeight="1">
      <c r="B90" s="4"/>
      <c r="C90" s="89" t="s">
        <v>126</v>
      </c>
      <c r="D90" s="89"/>
      <c r="E90" s="89"/>
      <c r="F90" s="89"/>
      <c r="G90" s="3" t="s">
        <v>48</v>
      </c>
      <c r="H90" s="88" t="s">
        <v>86</v>
      </c>
      <c r="I90" s="88"/>
      <c r="J90" s="3">
        <v>1772</v>
      </c>
      <c r="K90" s="3">
        <v>0</v>
      </c>
      <c r="L90" s="3">
        <f t="shared" si="1"/>
        <v>1772</v>
      </c>
    </row>
    <row r="91" spans="2:12" ht="15.75" customHeight="1">
      <c r="B91" s="4"/>
      <c r="C91" s="89" t="s">
        <v>127</v>
      </c>
      <c r="D91" s="89"/>
      <c r="E91" s="89"/>
      <c r="F91" s="89"/>
      <c r="G91" s="3" t="s">
        <v>48</v>
      </c>
      <c r="H91" s="88" t="s">
        <v>86</v>
      </c>
      <c r="I91" s="88"/>
      <c r="J91" s="3">
        <v>9571</v>
      </c>
      <c r="K91" s="3">
        <v>0</v>
      </c>
      <c r="L91" s="3">
        <f t="shared" si="1"/>
        <v>9571</v>
      </c>
    </row>
    <row r="92" spans="2:12" ht="17.25" customHeight="1">
      <c r="B92" s="4"/>
      <c r="C92" s="89" t="s">
        <v>128</v>
      </c>
      <c r="D92" s="89"/>
      <c r="E92" s="89"/>
      <c r="F92" s="89"/>
      <c r="G92" s="3" t="s">
        <v>48</v>
      </c>
      <c r="H92" s="88" t="s">
        <v>86</v>
      </c>
      <c r="I92" s="88"/>
      <c r="J92" s="3">
        <v>94</v>
      </c>
      <c r="K92" s="3">
        <v>0</v>
      </c>
      <c r="L92" s="3">
        <f t="shared" si="1"/>
        <v>94</v>
      </c>
    </row>
    <row r="93" spans="2:12" ht="15" customHeight="1">
      <c r="B93" s="4"/>
      <c r="C93" s="89" t="s">
        <v>129</v>
      </c>
      <c r="D93" s="89"/>
      <c r="E93" s="89"/>
      <c r="F93" s="89"/>
      <c r="G93" s="3" t="s">
        <v>48</v>
      </c>
      <c r="H93" s="88" t="s">
        <v>86</v>
      </c>
      <c r="I93" s="88"/>
      <c r="J93" s="3">
        <v>20</v>
      </c>
      <c r="K93" s="3">
        <v>0</v>
      </c>
      <c r="L93" s="3">
        <f t="shared" si="1"/>
        <v>20</v>
      </c>
    </row>
    <row r="94" spans="2:12" ht="17.25" customHeight="1">
      <c r="B94" s="4"/>
      <c r="C94" s="89" t="s">
        <v>103</v>
      </c>
      <c r="D94" s="89"/>
      <c r="E94" s="89"/>
      <c r="F94" s="89"/>
      <c r="G94" s="3" t="s">
        <v>48</v>
      </c>
      <c r="H94" s="88" t="s">
        <v>86</v>
      </c>
      <c r="I94" s="88"/>
      <c r="J94" s="3">
        <v>3368</v>
      </c>
      <c r="K94" s="3">
        <v>0</v>
      </c>
      <c r="L94" s="3">
        <f t="shared" si="1"/>
        <v>3368</v>
      </c>
    </row>
    <row r="95" spans="2:12" ht="18" customHeight="1">
      <c r="B95" s="4"/>
      <c r="C95" s="89" t="s">
        <v>84</v>
      </c>
      <c r="D95" s="89"/>
      <c r="E95" s="89"/>
      <c r="F95" s="89"/>
      <c r="G95" s="3" t="s">
        <v>32</v>
      </c>
      <c r="H95" s="88" t="s">
        <v>86</v>
      </c>
      <c r="I95" s="88"/>
      <c r="J95" s="3">
        <f>J96+J97+J98+J99+J100+J101+J102+J103</f>
        <v>1539</v>
      </c>
      <c r="K95" s="3">
        <f>K96+K97+K98+K99+K100+K101+K102+K103</f>
        <v>0</v>
      </c>
      <c r="L95" s="3">
        <f>L96+L97+L98+L99+L100+L101+L102+L103</f>
        <v>1539</v>
      </c>
    </row>
    <row r="96" spans="2:12" ht="18" customHeight="1">
      <c r="B96" s="4"/>
      <c r="C96" s="89" t="s">
        <v>123</v>
      </c>
      <c r="D96" s="89"/>
      <c r="E96" s="89"/>
      <c r="F96" s="89"/>
      <c r="G96" s="3" t="s">
        <v>32</v>
      </c>
      <c r="H96" s="88" t="s">
        <v>86</v>
      </c>
      <c r="I96" s="88"/>
      <c r="J96" s="3">
        <v>311</v>
      </c>
      <c r="K96" s="3">
        <v>0</v>
      </c>
      <c r="L96" s="3">
        <f>J96</f>
        <v>311</v>
      </c>
    </row>
    <row r="97" spans="2:12" ht="18" customHeight="1">
      <c r="B97" s="4"/>
      <c r="C97" s="89" t="s">
        <v>124</v>
      </c>
      <c r="D97" s="89"/>
      <c r="E97" s="89"/>
      <c r="F97" s="89"/>
      <c r="G97" s="3" t="s">
        <v>32</v>
      </c>
      <c r="H97" s="88" t="s">
        <v>86</v>
      </c>
      <c r="I97" s="88"/>
      <c r="J97" s="3">
        <v>71</v>
      </c>
      <c r="K97" s="3">
        <v>0</v>
      </c>
      <c r="L97" s="3">
        <f aca="true" t="shared" si="2" ref="L97:L103">J97</f>
        <v>71</v>
      </c>
    </row>
    <row r="98" spans="2:12" ht="19.5" customHeight="1">
      <c r="B98" s="4"/>
      <c r="C98" s="89" t="s">
        <v>125</v>
      </c>
      <c r="D98" s="89"/>
      <c r="E98" s="89"/>
      <c r="F98" s="89"/>
      <c r="G98" s="3" t="s">
        <v>32</v>
      </c>
      <c r="H98" s="88" t="s">
        <v>86</v>
      </c>
      <c r="I98" s="88"/>
      <c r="J98" s="3">
        <v>127</v>
      </c>
      <c r="K98" s="3">
        <v>0</v>
      </c>
      <c r="L98" s="3">
        <f t="shared" si="2"/>
        <v>127</v>
      </c>
    </row>
    <row r="99" spans="2:12" ht="15.75" customHeight="1">
      <c r="B99" s="4"/>
      <c r="C99" s="89" t="s">
        <v>126</v>
      </c>
      <c r="D99" s="89"/>
      <c r="E99" s="89"/>
      <c r="F99" s="89"/>
      <c r="G99" s="3" t="s">
        <v>32</v>
      </c>
      <c r="H99" s="88" t="s">
        <v>86</v>
      </c>
      <c r="I99" s="88"/>
      <c r="J99" s="3">
        <v>110</v>
      </c>
      <c r="K99" s="3">
        <v>0</v>
      </c>
      <c r="L99" s="3">
        <f t="shared" si="2"/>
        <v>110</v>
      </c>
    </row>
    <row r="100" spans="2:12" ht="18" customHeight="1">
      <c r="B100" s="4"/>
      <c r="C100" s="89" t="s">
        <v>127</v>
      </c>
      <c r="D100" s="89"/>
      <c r="E100" s="89"/>
      <c r="F100" s="89"/>
      <c r="G100" s="3" t="s">
        <v>32</v>
      </c>
      <c r="H100" s="88" t="s">
        <v>86</v>
      </c>
      <c r="I100" s="88"/>
      <c r="J100" s="3">
        <v>668</v>
      </c>
      <c r="K100" s="3">
        <v>0</v>
      </c>
      <c r="L100" s="3">
        <f t="shared" si="2"/>
        <v>668</v>
      </c>
    </row>
    <row r="101" spans="2:12" ht="15" customHeight="1">
      <c r="B101" s="4"/>
      <c r="C101" s="89" t="s">
        <v>128</v>
      </c>
      <c r="D101" s="89"/>
      <c r="E101" s="89"/>
      <c r="F101" s="89"/>
      <c r="G101" s="3" t="s">
        <v>32</v>
      </c>
      <c r="H101" s="88" t="s">
        <v>86</v>
      </c>
      <c r="I101" s="88"/>
      <c r="J101" s="3">
        <v>8</v>
      </c>
      <c r="K101" s="3">
        <v>0</v>
      </c>
      <c r="L101" s="3">
        <f t="shared" si="2"/>
        <v>8</v>
      </c>
    </row>
    <row r="102" spans="2:12" ht="17.25" customHeight="1">
      <c r="B102" s="4"/>
      <c r="C102" s="89" t="s">
        <v>129</v>
      </c>
      <c r="D102" s="89"/>
      <c r="E102" s="89"/>
      <c r="F102" s="89"/>
      <c r="G102" s="3" t="s">
        <v>32</v>
      </c>
      <c r="H102" s="88" t="s">
        <v>86</v>
      </c>
      <c r="I102" s="88"/>
      <c r="J102" s="3">
        <v>1</v>
      </c>
      <c r="K102" s="3">
        <v>0</v>
      </c>
      <c r="L102" s="3">
        <f t="shared" si="2"/>
        <v>1</v>
      </c>
    </row>
    <row r="103" spans="2:12" ht="17.25" customHeight="1">
      <c r="B103" s="4"/>
      <c r="C103" s="89" t="s">
        <v>103</v>
      </c>
      <c r="D103" s="89"/>
      <c r="E103" s="89"/>
      <c r="F103" s="89"/>
      <c r="G103" s="3" t="s">
        <v>32</v>
      </c>
      <c r="H103" s="88" t="s">
        <v>86</v>
      </c>
      <c r="I103" s="88"/>
      <c r="J103" s="3">
        <v>243</v>
      </c>
      <c r="K103" s="3">
        <v>0</v>
      </c>
      <c r="L103" s="3">
        <f t="shared" si="2"/>
        <v>243</v>
      </c>
    </row>
    <row r="104" spans="2:12" ht="18" customHeight="1">
      <c r="B104" s="4"/>
      <c r="C104" s="89" t="s">
        <v>89</v>
      </c>
      <c r="D104" s="89"/>
      <c r="E104" s="89"/>
      <c r="F104" s="89"/>
      <c r="G104" s="3" t="s">
        <v>32</v>
      </c>
      <c r="H104" s="88" t="s">
        <v>56</v>
      </c>
      <c r="I104" s="88"/>
      <c r="J104" s="3">
        <f>2100+1000+1056</f>
        <v>4156</v>
      </c>
      <c r="K104" s="3">
        <v>0</v>
      </c>
      <c r="L104" s="3">
        <f aca="true" t="shared" si="3" ref="L104:L109">J104+K104</f>
        <v>4156</v>
      </c>
    </row>
    <row r="105" spans="2:12" ht="34.5" customHeight="1">
      <c r="B105" s="4"/>
      <c r="C105" s="89" t="s">
        <v>220</v>
      </c>
      <c r="D105" s="89"/>
      <c r="E105" s="89"/>
      <c r="F105" s="89"/>
      <c r="G105" s="3" t="s">
        <v>48</v>
      </c>
      <c r="H105" s="88" t="s">
        <v>56</v>
      </c>
      <c r="I105" s="88"/>
      <c r="J105" s="3">
        <f>4156+87</f>
        <v>4243</v>
      </c>
      <c r="K105" s="3">
        <v>0</v>
      </c>
      <c r="L105" s="3">
        <f t="shared" si="3"/>
        <v>4243</v>
      </c>
    </row>
    <row r="106" spans="2:12" ht="35.25" customHeight="1" hidden="1">
      <c r="B106" s="4"/>
      <c r="C106" s="89" t="s">
        <v>215</v>
      </c>
      <c r="D106" s="89"/>
      <c r="E106" s="89"/>
      <c r="F106" s="89"/>
      <c r="G106" s="3" t="s">
        <v>48</v>
      </c>
      <c r="H106" s="91" t="s">
        <v>88</v>
      </c>
      <c r="I106" s="91"/>
      <c r="J106" s="3"/>
      <c r="K106" s="3">
        <v>0</v>
      </c>
      <c r="L106" s="3">
        <f t="shared" si="3"/>
        <v>0</v>
      </c>
    </row>
    <row r="107" spans="2:12" ht="23.25" customHeight="1">
      <c r="B107" s="3"/>
      <c r="C107" s="89" t="s">
        <v>239</v>
      </c>
      <c r="D107" s="89"/>
      <c r="E107" s="89"/>
      <c r="F107" s="89"/>
      <c r="G107" s="3" t="s">
        <v>32</v>
      </c>
      <c r="H107" s="88" t="s">
        <v>56</v>
      </c>
      <c r="I107" s="88"/>
      <c r="J107" s="3">
        <v>124</v>
      </c>
      <c r="K107" s="3">
        <f>25+32</f>
        <v>57</v>
      </c>
      <c r="L107" s="38">
        <f t="shared" si="3"/>
        <v>181</v>
      </c>
    </row>
    <row r="108" spans="2:12" ht="36.75" customHeight="1">
      <c r="B108" s="4"/>
      <c r="C108" s="89" t="s">
        <v>91</v>
      </c>
      <c r="D108" s="89"/>
      <c r="E108" s="89"/>
      <c r="F108" s="89"/>
      <c r="G108" s="3" t="s">
        <v>32</v>
      </c>
      <c r="H108" s="88" t="s">
        <v>56</v>
      </c>
      <c r="I108" s="88"/>
      <c r="J108" s="3">
        <v>0</v>
      </c>
      <c r="K108" s="37">
        <f>(6+1+1+1+1+1+1+4+6+2+3+1+1+1+1+1+1+1+1+1+4+11+1+1+1+3+2+1+1+1+2+2+46+1+4)-K107</f>
        <v>60</v>
      </c>
      <c r="L108" s="3">
        <f t="shared" si="3"/>
        <v>60</v>
      </c>
    </row>
    <row r="109" spans="2:12" ht="18" customHeight="1">
      <c r="B109" s="4"/>
      <c r="C109" s="89" t="s">
        <v>92</v>
      </c>
      <c r="D109" s="89"/>
      <c r="E109" s="89"/>
      <c r="F109" s="89"/>
      <c r="G109" s="3" t="s">
        <v>32</v>
      </c>
      <c r="H109" s="88" t="s">
        <v>56</v>
      </c>
      <c r="I109" s="88"/>
      <c r="J109" s="3">
        <v>0</v>
      </c>
      <c r="K109" s="3">
        <f>1+1</f>
        <v>2</v>
      </c>
      <c r="L109" s="3">
        <f t="shared" si="3"/>
        <v>2</v>
      </c>
    </row>
    <row r="110" spans="2:12" ht="19.5" customHeight="1">
      <c r="B110" s="4">
        <v>3</v>
      </c>
      <c r="C110" s="92" t="s">
        <v>113</v>
      </c>
      <c r="D110" s="92"/>
      <c r="E110" s="92"/>
      <c r="F110" s="92"/>
      <c r="G110" s="92"/>
      <c r="H110" s="92"/>
      <c r="I110" s="92"/>
      <c r="J110" s="92"/>
      <c r="K110" s="92"/>
      <c r="L110" s="92"/>
    </row>
    <row r="111" spans="2:12" ht="21" customHeight="1">
      <c r="B111" s="3"/>
      <c r="C111" s="89" t="s">
        <v>49</v>
      </c>
      <c r="D111" s="89"/>
      <c r="E111" s="89"/>
      <c r="F111" s="89"/>
      <c r="G111" s="3" t="s">
        <v>0</v>
      </c>
      <c r="H111" s="88" t="s">
        <v>52</v>
      </c>
      <c r="I111" s="88"/>
      <c r="J111" s="33">
        <f>J69/J86</f>
        <v>4595.962743476663</v>
      </c>
      <c r="K111" s="33">
        <f>K69/J86</f>
        <v>74.50192943770672</v>
      </c>
      <c r="L111" s="33">
        <f>L69/L86</f>
        <v>4670.46467291437</v>
      </c>
    </row>
    <row r="112" spans="2:12" ht="21.75" customHeight="1">
      <c r="B112" s="3"/>
      <c r="C112" s="89" t="s">
        <v>90</v>
      </c>
      <c r="D112" s="89"/>
      <c r="E112" s="89"/>
      <c r="F112" s="89"/>
      <c r="G112" s="3" t="s">
        <v>0</v>
      </c>
      <c r="H112" s="88" t="s">
        <v>56</v>
      </c>
      <c r="I112" s="88"/>
      <c r="J112" s="33">
        <f>J74/J104</f>
        <v>8091.9239653513</v>
      </c>
      <c r="K112" s="33">
        <v>0</v>
      </c>
      <c r="L112" s="33">
        <f aca="true" t="shared" si="4" ref="L112:L117">J112+K112</f>
        <v>8091.9239653513</v>
      </c>
    </row>
    <row r="113" spans="2:12" ht="34.5" customHeight="1">
      <c r="B113" s="3"/>
      <c r="C113" s="89" t="s">
        <v>221</v>
      </c>
      <c r="D113" s="89"/>
      <c r="E113" s="89"/>
      <c r="F113" s="89"/>
      <c r="G113" s="3" t="s">
        <v>0</v>
      </c>
      <c r="H113" s="88" t="s">
        <v>74</v>
      </c>
      <c r="I113" s="88"/>
      <c r="J113" s="33">
        <f>J79/J105</f>
        <v>435.4164506245581</v>
      </c>
      <c r="K113" s="33">
        <v>0</v>
      </c>
      <c r="L113" s="33">
        <f t="shared" si="4"/>
        <v>435.4164506245581</v>
      </c>
    </row>
    <row r="114" spans="2:12" ht="36.75" customHeight="1" hidden="1">
      <c r="B114" s="3"/>
      <c r="C114" s="89" t="s">
        <v>216</v>
      </c>
      <c r="D114" s="89"/>
      <c r="E114" s="89"/>
      <c r="F114" s="89"/>
      <c r="G114" s="3" t="s">
        <v>0</v>
      </c>
      <c r="H114" s="88" t="s">
        <v>74</v>
      </c>
      <c r="I114" s="88"/>
      <c r="J114" s="33" t="e">
        <f>J80/J106/2</f>
        <v>#DIV/0!</v>
      </c>
      <c r="K114" s="33">
        <v>0</v>
      </c>
      <c r="L114" s="33" t="e">
        <f t="shared" si="4"/>
        <v>#DIV/0!</v>
      </c>
    </row>
    <row r="115" spans="2:12" ht="33.75" customHeight="1">
      <c r="B115" s="3"/>
      <c r="C115" s="80" t="s">
        <v>242</v>
      </c>
      <c r="D115" s="81"/>
      <c r="E115" s="81"/>
      <c r="F115" s="82"/>
      <c r="G115" s="3" t="s">
        <v>0</v>
      </c>
      <c r="H115" s="88" t="s">
        <v>56</v>
      </c>
      <c r="I115" s="88"/>
      <c r="J115" s="39">
        <f>J81/J107</f>
        <v>1574.983870967742</v>
      </c>
      <c r="K115" s="39">
        <f>K81/K107</f>
        <v>10180.052631578947</v>
      </c>
      <c r="L115" s="39">
        <f>L81/L107</f>
        <v>4284.867403314917</v>
      </c>
    </row>
    <row r="116" spans="2:12" ht="35.25" customHeight="1">
      <c r="B116" s="3"/>
      <c r="C116" s="89" t="s">
        <v>93</v>
      </c>
      <c r="D116" s="89"/>
      <c r="E116" s="89"/>
      <c r="F116" s="89"/>
      <c r="G116" s="3" t="s">
        <v>0</v>
      </c>
      <c r="H116" s="88" t="s">
        <v>74</v>
      </c>
      <c r="I116" s="88"/>
      <c r="J116" s="37">
        <v>0</v>
      </c>
      <c r="K116" s="33">
        <f>K83/K108</f>
        <v>56251.333333333336</v>
      </c>
      <c r="L116" s="33">
        <f t="shared" si="4"/>
        <v>56251.333333333336</v>
      </c>
    </row>
    <row r="117" spans="2:12" ht="33" customHeight="1">
      <c r="B117" s="3"/>
      <c r="C117" s="89" t="s">
        <v>59</v>
      </c>
      <c r="D117" s="89"/>
      <c r="E117" s="89"/>
      <c r="F117" s="89"/>
      <c r="G117" s="3" t="s">
        <v>0</v>
      </c>
      <c r="H117" s="88" t="s">
        <v>74</v>
      </c>
      <c r="I117" s="88"/>
      <c r="J117" s="37">
        <v>0</v>
      </c>
      <c r="K117" s="33">
        <f>K84/K109</f>
        <v>809427</v>
      </c>
      <c r="L117" s="33">
        <f t="shared" si="4"/>
        <v>809427</v>
      </c>
    </row>
    <row r="118" spans="2:12" ht="16.5" customHeight="1">
      <c r="B118" s="4">
        <v>4</v>
      </c>
      <c r="C118" s="92" t="s">
        <v>114</v>
      </c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2:12" ht="17.25" customHeight="1">
      <c r="B119" s="3"/>
      <c r="C119" s="89" t="s">
        <v>87</v>
      </c>
      <c r="D119" s="89"/>
      <c r="E119" s="89"/>
      <c r="F119" s="89"/>
      <c r="G119" s="3" t="s">
        <v>54</v>
      </c>
      <c r="H119" s="88" t="s">
        <v>52</v>
      </c>
      <c r="I119" s="88"/>
      <c r="J119" s="40">
        <f>J86/'1020'!J84</f>
        <v>0.33590519103759026</v>
      </c>
      <c r="K119" s="3">
        <v>0</v>
      </c>
      <c r="L119" s="40">
        <f>J119</f>
        <v>0.33590519103759026</v>
      </c>
    </row>
    <row r="120" spans="2:12" ht="15" customHeight="1">
      <c r="B120" s="3"/>
      <c r="C120" s="89" t="s">
        <v>104</v>
      </c>
      <c r="D120" s="89"/>
      <c r="E120" s="89"/>
      <c r="F120" s="89"/>
      <c r="G120" s="3" t="s">
        <v>54</v>
      </c>
      <c r="H120" s="88" t="s">
        <v>52</v>
      </c>
      <c r="I120" s="88"/>
      <c r="J120" s="40">
        <f>2680/J86</f>
        <v>0.1231165012862918</v>
      </c>
      <c r="K120" s="3">
        <v>0</v>
      </c>
      <c r="L120" s="40">
        <f>J120+K120</f>
        <v>0.1231165012862918</v>
      </c>
    </row>
    <row r="121" spans="2:12" ht="51" customHeight="1">
      <c r="B121" s="3"/>
      <c r="C121" s="89" t="s">
        <v>151</v>
      </c>
      <c r="D121" s="89"/>
      <c r="E121" s="89"/>
      <c r="F121" s="89"/>
      <c r="G121" s="3" t="s">
        <v>54</v>
      </c>
      <c r="H121" s="88" t="s">
        <v>52</v>
      </c>
      <c r="I121" s="88"/>
      <c r="J121" s="34">
        <v>1</v>
      </c>
      <c r="K121" s="34">
        <v>0</v>
      </c>
      <c r="L121" s="34">
        <f>J121+K121</f>
        <v>1</v>
      </c>
    </row>
    <row r="122" spans="2:12" ht="29.25" customHeight="1">
      <c r="B122" s="3"/>
      <c r="C122" s="89" t="s">
        <v>222</v>
      </c>
      <c r="D122" s="89"/>
      <c r="E122" s="89"/>
      <c r="F122" s="89"/>
      <c r="G122" s="3" t="s">
        <v>54</v>
      </c>
      <c r="H122" s="88" t="s">
        <v>52</v>
      </c>
      <c r="I122" s="88"/>
      <c r="J122" s="34">
        <v>1</v>
      </c>
      <c r="K122" s="34">
        <v>0</v>
      </c>
      <c r="L122" s="34">
        <f>J122+K122</f>
        <v>1</v>
      </c>
    </row>
    <row r="123" spans="2:12" ht="18.75" customHeight="1">
      <c r="B123" s="3"/>
      <c r="C123" s="80" t="s">
        <v>243</v>
      </c>
      <c r="D123" s="81"/>
      <c r="E123" s="81"/>
      <c r="F123" s="82"/>
      <c r="G123" s="3" t="s">
        <v>54</v>
      </c>
      <c r="H123" s="88" t="s">
        <v>52</v>
      </c>
      <c r="I123" s="88"/>
      <c r="J123" s="40">
        <v>1</v>
      </c>
      <c r="K123" s="40">
        <v>1</v>
      </c>
      <c r="L123" s="40">
        <v>1</v>
      </c>
    </row>
    <row r="124" spans="2:12" ht="50.25" customHeight="1">
      <c r="B124" s="3"/>
      <c r="C124" s="89" t="s">
        <v>60</v>
      </c>
      <c r="D124" s="89"/>
      <c r="E124" s="89"/>
      <c r="F124" s="89"/>
      <c r="G124" s="3" t="s">
        <v>54</v>
      </c>
      <c r="H124" s="88" t="s">
        <v>74</v>
      </c>
      <c r="I124" s="88"/>
      <c r="J124" s="34">
        <v>0</v>
      </c>
      <c r="K124" s="34">
        <v>1</v>
      </c>
      <c r="L124" s="34">
        <f>K124+J124</f>
        <v>1</v>
      </c>
    </row>
    <row r="125" spans="2:12" ht="33.75" customHeight="1">
      <c r="B125" s="41"/>
      <c r="C125" s="89" t="s">
        <v>94</v>
      </c>
      <c r="D125" s="89"/>
      <c r="E125" s="89"/>
      <c r="F125" s="89"/>
      <c r="G125" s="3" t="s">
        <v>54</v>
      </c>
      <c r="H125" s="88" t="s">
        <v>74</v>
      </c>
      <c r="I125" s="88"/>
      <c r="J125" s="34">
        <v>0</v>
      </c>
      <c r="K125" s="34">
        <v>1</v>
      </c>
      <c r="L125" s="34">
        <f>J125+K125</f>
        <v>1</v>
      </c>
    </row>
    <row r="126" ht="6.75" customHeight="1" hidden="1"/>
    <row r="127" spans="2:12" ht="89.25" customHeight="1">
      <c r="B127" s="90" t="s">
        <v>227</v>
      </c>
      <c r="C127" s="90"/>
      <c r="D127" s="90"/>
      <c r="E127" s="90"/>
      <c r="F127" s="90"/>
      <c r="G127" s="28"/>
      <c r="H127" s="28"/>
      <c r="I127" s="29"/>
      <c r="J127" s="29"/>
      <c r="K127" s="28"/>
      <c r="L127" s="30" t="s">
        <v>228</v>
      </c>
    </row>
    <row r="128" spans="2:12" ht="66" customHeight="1">
      <c r="B128" s="11"/>
      <c r="C128" s="11"/>
      <c r="D128" s="11"/>
      <c r="E128" s="11"/>
      <c r="F128" s="11"/>
      <c r="G128" s="2"/>
      <c r="H128" s="2"/>
      <c r="I128" s="109" t="s">
        <v>45</v>
      </c>
      <c r="J128" s="109"/>
      <c r="K128" s="2"/>
      <c r="L128" s="31" t="s">
        <v>163</v>
      </c>
    </row>
    <row r="129" spans="2:12" ht="15" customHeight="1">
      <c r="B129" s="101" t="s">
        <v>31</v>
      </c>
      <c r="C129" s="101"/>
      <c r="D129" s="101"/>
      <c r="E129" s="101"/>
      <c r="F129" s="101"/>
      <c r="G129" s="2"/>
      <c r="H129" s="2"/>
      <c r="I129" s="2"/>
      <c r="J129" s="2"/>
      <c r="K129" s="2"/>
      <c r="L129" s="32"/>
    </row>
    <row r="130" spans="2:12" ht="19.5" customHeight="1">
      <c r="B130" s="93" t="s">
        <v>202</v>
      </c>
      <c r="C130" s="93"/>
      <c r="D130" s="93"/>
      <c r="E130" s="93"/>
      <c r="F130" s="93"/>
      <c r="G130" s="93"/>
      <c r="H130" s="2"/>
      <c r="I130" s="2"/>
      <c r="J130" s="2"/>
      <c r="K130" s="2"/>
      <c r="L130" s="32"/>
    </row>
    <row r="131" spans="2:12" ht="38.25" customHeight="1">
      <c r="B131" s="119" t="s">
        <v>8</v>
      </c>
      <c r="C131" s="119"/>
      <c r="D131" s="119"/>
      <c r="E131" s="119"/>
      <c r="F131" s="119"/>
      <c r="G131" s="119"/>
      <c r="H131" s="28"/>
      <c r="I131" s="29"/>
      <c r="J131" s="29"/>
      <c r="K131" s="28"/>
      <c r="L131" s="30" t="s">
        <v>233</v>
      </c>
    </row>
    <row r="132" spans="7:12" ht="14.25" customHeight="1">
      <c r="G132" s="2"/>
      <c r="H132" s="2"/>
      <c r="I132" s="109" t="s">
        <v>45</v>
      </c>
      <c r="J132" s="109"/>
      <c r="K132" s="2"/>
      <c r="L132" s="31" t="s">
        <v>163</v>
      </c>
    </row>
    <row r="133" spans="2:5" ht="16.5" customHeight="1">
      <c r="B133" s="110" t="e">
        <f>#REF!</f>
        <v>#REF!</v>
      </c>
      <c r="C133" s="111"/>
      <c r="D133" s="111"/>
      <c r="E133" s="111"/>
    </row>
    <row r="134" spans="2:5" ht="10.5" customHeight="1">
      <c r="B134" s="108" t="s">
        <v>164</v>
      </c>
      <c r="C134" s="108"/>
      <c r="D134" s="108"/>
      <c r="E134" s="108"/>
    </row>
    <row r="135" ht="12" customHeight="1">
      <c r="B135" s="55" t="s">
        <v>165</v>
      </c>
    </row>
  </sheetData>
  <sheetProtection/>
  <mergeCells count="204">
    <mergeCell ref="D54:I54"/>
    <mergeCell ref="D55:I55"/>
    <mergeCell ref="C115:F115"/>
    <mergeCell ref="H115:I115"/>
    <mergeCell ref="B54:C54"/>
    <mergeCell ref="B62:I62"/>
    <mergeCell ref="H66:I66"/>
    <mergeCell ref="H111:I111"/>
    <mergeCell ref="C97:F97"/>
    <mergeCell ref="C123:F123"/>
    <mergeCell ref="H123:I123"/>
    <mergeCell ref="B36:C36"/>
    <mergeCell ref="D36:L36"/>
    <mergeCell ref="C99:F99"/>
    <mergeCell ref="C111:F111"/>
    <mergeCell ref="C100:F100"/>
    <mergeCell ref="B37:C37"/>
    <mergeCell ref="H71:I71"/>
    <mergeCell ref="C96:F96"/>
    <mergeCell ref="H95:I95"/>
    <mergeCell ref="H96:I96"/>
    <mergeCell ref="B33:C33"/>
    <mergeCell ref="D33:L33"/>
    <mergeCell ref="B34:C34"/>
    <mergeCell ref="D34:L34"/>
    <mergeCell ref="B35:C35"/>
    <mergeCell ref="C76:F76"/>
    <mergeCell ref="D52:I52"/>
    <mergeCell ref="C70:F70"/>
    <mergeCell ref="B50:C50"/>
    <mergeCell ref="C71:F71"/>
    <mergeCell ref="C72:F72"/>
    <mergeCell ref="C73:F73"/>
    <mergeCell ref="B51:C51"/>
    <mergeCell ref="B61:I61"/>
    <mergeCell ref="B63:I63"/>
    <mergeCell ref="B52:C52"/>
    <mergeCell ref="C68:L68"/>
    <mergeCell ref="C77:F77"/>
    <mergeCell ref="C66:F66"/>
    <mergeCell ref="D50:I50"/>
    <mergeCell ref="B19:F19"/>
    <mergeCell ref="H19:I19"/>
    <mergeCell ref="M39:AA39"/>
    <mergeCell ref="B45:C45"/>
    <mergeCell ref="D45:L45"/>
    <mergeCell ref="D43:L43"/>
    <mergeCell ref="D44:L44"/>
    <mergeCell ref="D37:L37"/>
    <mergeCell ref="B38:C38"/>
    <mergeCell ref="D38:L38"/>
    <mergeCell ref="B29:L29"/>
    <mergeCell ref="B41:L41"/>
    <mergeCell ref="B39:L39"/>
    <mergeCell ref="B32:C32"/>
    <mergeCell ref="D31:L31"/>
    <mergeCell ref="D46:L46"/>
    <mergeCell ref="B40:L40"/>
    <mergeCell ref="D35:L35"/>
    <mergeCell ref="B46:C46"/>
    <mergeCell ref="K19:L19"/>
    <mergeCell ref="B20:D20"/>
    <mergeCell ref="B21:L21"/>
    <mergeCell ref="B26:L26"/>
    <mergeCell ref="B27:L27"/>
    <mergeCell ref="B31:C31"/>
    <mergeCell ref="B43:C43"/>
    <mergeCell ref="B44:C44"/>
    <mergeCell ref="E47:L47"/>
    <mergeCell ref="A11:L11"/>
    <mergeCell ref="E17:L17"/>
    <mergeCell ref="D13:L13"/>
    <mergeCell ref="D14:L14"/>
    <mergeCell ref="E18:L18"/>
    <mergeCell ref="D15:L15"/>
    <mergeCell ref="D16:L16"/>
    <mergeCell ref="C87:F87"/>
    <mergeCell ref="C78:F78"/>
    <mergeCell ref="C83:F83"/>
    <mergeCell ref="B22:L22"/>
    <mergeCell ref="B23:L23"/>
    <mergeCell ref="B24:L24"/>
    <mergeCell ref="B25:L25"/>
    <mergeCell ref="D32:L32"/>
    <mergeCell ref="B60:I60"/>
    <mergeCell ref="B55:C55"/>
    <mergeCell ref="H89:I89"/>
    <mergeCell ref="C107:F107"/>
    <mergeCell ref="H107:I107"/>
    <mergeCell ref="B47:D47"/>
    <mergeCell ref="D51:I51"/>
    <mergeCell ref="H72:I72"/>
    <mergeCell ref="H73:I73"/>
    <mergeCell ref="H70:I70"/>
    <mergeCell ref="C88:F88"/>
    <mergeCell ref="C86:F86"/>
    <mergeCell ref="H116:I116"/>
    <mergeCell ref="C98:F98"/>
    <mergeCell ref="H117:I117"/>
    <mergeCell ref="C84:F84"/>
    <mergeCell ref="H78:I78"/>
    <mergeCell ref="H109:I109"/>
    <mergeCell ref="C92:F92"/>
    <mergeCell ref="C89:F89"/>
    <mergeCell ref="C90:F90"/>
    <mergeCell ref="H93:I93"/>
    <mergeCell ref="H90:I90"/>
    <mergeCell ref="H91:I91"/>
    <mergeCell ref="C110:L110"/>
    <mergeCell ref="C113:F113"/>
    <mergeCell ref="H113:I113"/>
    <mergeCell ref="H108:I108"/>
    <mergeCell ref="H100:I100"/>
    <mergeCell ref="C93:F93"/>
    <mergeCell ref="H112:I112"/>
    <mergeCell ref="H98:I98"/>
    <mergeCell ref="J1:L1"/>
    <mergeCell ref="J2:L2"/>
    <mergeCell ref="J3:L3"/>
    <mergeCell ref="J4:L4"/>
    <mergeCell ref="J8:L8"/>
    <mergeCell ref="J5:L5"/>
    <mergeCell ref="J6:L6"/>
    <mergeCell ref="J7:L7"/>
    <mergeCell ref="H125:I125"/>
    <mergeCell ref="H121:I121"/>
    <mergeCell ref="C121:F121"/>
    <mergeCell ref="A10:L10"/>
    <mergeCell ref="I132:J132"/>
    <mergeCell ref="B127:F127"/>
    <mergeCell ref="B129:F129"/>
    <mergeCell ref="I128:J128"/>
    <mergeCell ref="H104:I104"/>
    <mergeCell ref="C91:F91"/>
    <mergeCell ref="B134:E134"/>
    <mergeCell ref="H120:I120"/>
    <mergeCell ref="H101:I101"/>
    <mergeCell ref="H102:I102"/>
    <mergeCell ref="H103:I103"/>
    <mergeCell ref="C103:F103"/>
    <mergeCell ref="C112:F112"/>
    <mergeCell ref="C116:F116"/>
    <mergeCell ref="C117:F117"/>
    <mergeCell ref="C125:F125"/>
    <mergeCell ref="C75:F75"/>
    <mergeCell ref="H87:I87"/>
    <mergeCell ref="H83:I83"/>
    <mergeCell ref="H84:I84"/>
    <mergeCell ref="C67:F67"/>
    <mergeCell ref="C85:L85"/>
    <mergeCell ref="C74:F74"/>
    <mergeCell ref="H74:I74"/>
    <mergeCell ref="H75:I75"/>
    <mergeCell ref="H76:I76"/>
    <mergeCell ref="C69:F69"/>
    <mergeCell ref="H69:I69"/>
    <mergeCell ref="H67:I67"/>
    <mergeCell ref="B48:L48"/>
    <mergeCell ref="B57:L57"/>
    <mergeCell ref="B56:I56"/>
    <mergeCell ref="B53:C53"/>
    <mergeCell ref="B59:I59"/>
    <mergeCell ref="B64:L64"/>
    <mergeCell ref="D53:I53"/>
    <mergeCell ref="B133:E133"/>
    <mergeCell ref="C118:L118"/>
    <mergeCell ref="C124:F124"/>
    <mergeCell ref="H124:I124"/>
    <mergeCell ref="H86:I86"/>
    <mergeCell ref="C101:F101"/>
    <mergeCell ref="B130:G130"/>
    <mergeCell ref="B131:G131"/>
    <mergeCell ref="C102:F102"/>
    <mergeCell ref="C104:F104"/>
    <mergeCell ref="H77:I77"/>
    <mergeCell ref="C108:F108"/>
    <mergeCell ref="C109:F109"/>
    <mergeCell ref="H94:I94"/>
    <mergeCell ref="C94:F94"/>
    <mergeCell ref="C95:F95"/>
    <mergeCell ref="H99:I99"/>
    <mergeCell ref="C82:F82"/>
    <mergeCell ref="H82:I82"/>
    <mergeCell ref="C79:F79"/>
    <mergeCell ref="H80:I80"/>
    <mergeCell ref="C105:F105"/>
    <mergeCell ref="H105:I105"/>
    <mergeCell ref="C106:F106"/>
    <mergeCell ref="H106:I106"/>
    <mergeCell ref="H88:I88"/>
    <mergeCell ref="C81:F81"/>
    <mergeCell ref="H81:I81"/>
    <mergeCell ref="H92:I92"/>
    <mergeCell ref="H97:I97"/>
    <mergeCell ref="B28:L28"/>
    <mergeCell ref="C114:F114"/>
    <mergeCell ref="H114:I114"/>
    <mergeCell ref="C122:F122"/>
    <mergeCell ref="H122:I122"/>
    <mergeCell ref="C119:F119"/>
    <mergeCell ref="C120:F120"/>
    <mergeCell ref="H119:I119"/>
    <mergeCell ref="H79:I79"/>
    <mergeCell ref="C80:F80"/>
  </mergeCells>
  <printOptions/>
  <pageMargins left="0.11811023622047245" right="0.11811023622047245" top="0.15748031496062992" bottom="0" header="0.11811023622047245" footer="0.11811023622047245"/>
  <pageSetup fitToHeight="3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19"/>
  <sheetViews>
    <sheetView view="pageBreakPreview" zoomScale="70" zoomScaleNormal="60" zoomScaleSheetLayoutView="70" zoomScalePageLayoutView="0" workbookViewId="0" topLeftCell="A103">
      <selection activeCell="B118" sqref="B118:E118"/>
    </sheetView>
  </sheetViews>
  <sheetFormatPr defaultColWidth="9.140625" defaultRowHeight="15"/>
  <cols>
    <col min="1" max="1" width="4.28125" style="10" customWidth="1"/>
    <col min="2" max="2" width="9.57421875" style="10" customWidth="1"/>
    <col min="3" max="3" width="2.7109375" style="10" customWidth="1"/>
    <col min="4" max="4" width="8.7109375" style="10" customWidth="1"/>
    <col min="5" max="5" width="32.28125" style="10" customWidth="1"/>
    <col min="6" max="6" width="18.8515625" style="10" customWidth="1"/>
    <col min="7" max="7" width="18.421875" style="10" customWidth="1"/>
    <col min="8" max="8" width="23.28125" style="10" customWidth="1"/>
    <col min="9" max="9" width="26.7109375" style="10" customWidth="1"/>
    <col min="10" max="11" width="24.421875" style="10" customWidth="1"/>
    <col min="12" max="12" width="24.28125" style="10" customWidth="1"/>
    <col min="13" max="13" width="15.8515625" style="11" customWidth="1"/>
    <col min="14" max="14" width="14.7109375" style="10" bestFit="1" customWidth="1"/>
    <col min="15" max="16384" width="9.140625" style="10" customWidth="1"/>
  </cols>
  <sheetData>
    <row r="1" spans="9:12" ht="17.25" customHeight="1">
      <c r="I1" s="6"/>
      <c r="J1" s="94" t="s">
        <v>9</v>
      </c>
      <c r="K1" s="94"/>
      <c r="L1" s="94"/>
    </row>
    <row r="2" spans="9:12" ht="16.5" customHeight="1">
      <c r="I2" s="6"/>
      <c r="J2" s="94" t="s">
        <v>156</v>
      </c>
      <c r="K2" s="94"/>
      <c r="L2" s="94"/>
    </row>
    <row r="3" spans="6:12" ht="13.5" customHeight="1">
      <c r="F3" s="11"/>
      <c r="G3" s="11"/>
      <c r="H3" s="11"/>
      <c r="I3" s="6"/>
      <c r="J3" s="94" t="s">
        <v>157</v>
      </c>
      <c r="K3" s="94"/>
      <c r="L3" s="94"/>
    </row>
    <row r="4" spans="9:12" ht="25.5" customHeight="1">
      <c r="I4" s="7"/>
      <c r="J4" s="95" t="s">
        <v>9</v>
      </c>
      <c r="K4" s="95"/>
      <c r="L4" s="95"/>
    </row>
    <row r="5" spans="6:12" ht="15.75" customHeight="1">
      <c r="F5" s="1"/>
      <c r="G5" s="1"/>
      <c r="H5" s="1"/>
      <c r="I5" s="6"/>
      <c r="J5" s="95" t="s">
        <v>158</v>
      </c>
      <c r="K5" s="95"/>
      <c r="L5" s="95"/>
    </row>
    <row r="6" spans="6:12" ht="15" customHeight="1">
      <c r="F6" s="1"/>
      <c r="G6" s="1"/>
      <c r="H6" s="1"/>
      <c r="I6" s="6"/>
      <c r="J6" s="96" t="s">
        <v>34</v>
      </c>
      <c r="K6" s="96"/>
      <c r="L6" s="96"/>
    </row>
    <row r="7" spans="6:12" ht="15" customHeight="1">
      <c r="F7" s="1"/>
      <c r="G7" s="1"/>
      <c r="H7" s="1"/>
      <c r="I7" s="8"/>
      <c r="J7" s="104" t="s">
        <v>252</v>
      </c>
      <c r="K7" s="104"/>
      <c r="L7" s="104"/>
    </row>
    <row r="8" spans="6:12" ht="23.25" customHeight="1">
      <c r="F8" s="1"/>
      <c r="G8" s="1"/>
      <c r="H8" s="1"/>
      <c r="I8" s="7"/>
      <c r="J8" s="95" t="s">
        <v>173</v>
      </c>
      <c r="K8" s="95"/>
      <c r="L8" s="95"/>
    </row>
    <row r="9" ht="12" customHeight="1"/>
    <row r="10" spans="1:12" ht="14.25" customHeight="1">
      <c r="A10" s="99" t="s">
        <v>10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20.25" customHeight="1">
      <c r="A11" s="99" t="s">
        <v>35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ht="6.75" customHeight="1"/>
    <row r="13" spans="1:12" ht="17.25" customHeight="1">
      <c r="A13" s="12" t="s">
        <v>11</v>
      </c>
      <c r="B13" s="13" t="s">
        <v>7</v>
      </c>
      <c r="C13" s="14"/>
      <c r="D13" s="102" t="s">
        <v>33</v>
      </c>
      <c r="E13" s="102"/>
      <c r="F13" s="102"/>
      <c r="G13" s="102"/>
      <c r="H13" s="102"/>
      <c r="I13" s="102"/>
      <c r="J13" s="102"/>
      <c r="K13" s="102"/>
      <c r="L13" s="102"/>
    </row>
    <row r="14" spans="1:12" ht="9.75" customHeight="1">
      <c r="A14" s="12"/>
      <c r="B14" s="51" t="s">
        <v>106</v>
      </c>
      <c r="D14" s="105" t="s">
        <v>14</v>
      </c>
      <c r="E14" s="105"/>
      <c r="F14" s="105"/>
      <c r="G14" s="105"/>
      <c r="H14" s="105"/>
      <c r="I14" s="105"/>
      <c r="J14" s="105"/>
      <c r="K14" s="105"/>
      <c r="L14" s="105"/>
    </row>
    <row r="15" spans="1:12" ht="18.75" customHeight="1">
      <c r="A15" s="12" t="s">
        <v>12</v>
      </c>
      <c r="B15" s="13" t="s">
        <v>6</v>
      </c>
      <c r="C15" s="14"/>
      <c r="D15" s="102" t="s">
        <v>33</v>
      </c>
      <c r="E15" s="102"/>
      <c r="F15" s="102"/>
      <c r="G15" s="102"/>
      <c r="H15" s="102"/>
      <c r="I15" s="102"/>
      <c r="J15" s="102"/>
      <c r="K15" s="102"/>
      <c r="L15" s="102"/>
    </row>
    <row r="16" spans="1:12" ht="10.5" customHeight="1">
      <c r="A16" s="12"/>
      <c r="B16" s="51" t="s">
        <v>106</v>
      </c>
      <c r="D16" s="105" t="s">
        <v>15</v>
      </c>
      <c r="E16" s="105"/>
      <c r="F16" s="105"/>
      <c r="G16" s="105"/>
      <c r="H16" s="105"/>
      <c r="I16" s="105"/>
      <c r="J16" s="105"/>
      <c r="K16" s="105"/>
      <c r="L16" s="105"/>
    </row>
    <row r="17" spans="1:12" ht="15.75" customHeight="1">
      <c r="A17" s="12" t="s">
        <v>13</v>
      </c>
      <c r="B17" s="13" t="s">
        <v>139</v>
      </c>
      <c r="C17" s="14"/>
      <c r="D17" s="13" t="s">
        <v>95</v>
      </c>
      <c r="E17" s="102" t="s">
        <v>140</v>
      </c>
      <c r="F17" s="102"/>
      <c r="G17" s="102"/>
      <c r="H17" s="102"/>
      <c r="I17" s="102"/>
      <c r="J17" s="102"/>
      <c r="K17" s="102"/>
      <c r="L17" s="102"/>
    </row>
    <row r="18" spans="1:12" ht="10.5" customHeight="1">
      <c r="A18" s="12"/>
      <c r="B18" s="51" t="s">
        <v>106</v>
      </c>
      <c r="D18" s="15" t="s">
        <v>16</v>
      </c>
      <c r="E18" s="106" t="s">
        <v>17</v>
      </c>
      <c r="F18" s="106"/>
      <c r="G18" s="106"/>
      <c r="H18" s="106"/>
      <c r="I18" s="106"/>
      <c r="J18" s="106"/>
      <c r="K18" s="106"/>
      <c r="L18" s="106"/>
    </row>
    <row r="19" spans="1:12" ht="21" customHeight="1">
      <c r="A19" s="12" t="s">
        <v>18</v>
      </c>
      <c r="B19" s="101" t="s">
        <v>108</v>
      </c>
      <c r="C19" s="101"/>
      <c r="D19" s="101"/>
      <c r="E19" s="101"/>
      <c r="F19" s="101"/>
      <c r="G19" s="49">
        <f>J19+B20</f>
        <v>80385355.53999999</v>
      </c>
      <c r="H19" s="101" t="s">
        <v>109</v>
      </c>
      <c r="I19" s="101"/>
      <c r="J19" s="49">
        <f>40485019-70000-399600-882000-60000-150000-577098-336000-281000-142000+100800+396200+2129800-341500-218237+198000+6651000-1090000-1230000+350000-370100+250000+860000-292082-280983</f>
        <v>44700219</v>
      </c>
      <c r="K19" s="107" t="s">
        <v>110</v>
      </c>
      <c r="L19" s="107"/>
    </row>
    <row r="20" spans="2:13" ht="18" customHeight="1">
      <c r="B20" s="100">
        <f>37164810-1147176.46+104000-9102+180800+199000-2065872+2575000+100000-1586323+160000+10000</f>
        <v>35685136.54</v>
      </c>
      <c r="C20" s="100"/>
      <c r="D20" s="100"/>
      <c r="E20" s="14" t="s">
        <v>107</v>
      </c>
      <c r="I20" s="16"/>
      <c r="J20" s="16"/>
      <c r="K20" s="17"/>
      <c r="L20" s="18"/>
      <c r="M20" s="19"/>
    </row>
    <row r="21" spans="1:12" ht="18.75" customHeight="1">
      <c r="A21" s="14" t="s">
        <v>19</v>
      </c>
      <c r="B21" s="101" t="s">
        <v>20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1:12" ht="18" customHeight="1">
      <c r="A22" s="14"/>
      <c r="B22" s="98" t="s">
        <v>5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7.25" customHeight="1">
      <c r="A23" s="14"/>
      <c r="B23" s="98" t="s">
        <v>4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ht="54" customHeight="1">
      <c r="A24" s="14"/>
      <c r="B24" s="98" t="s">
        <v>244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34.5" customHeight="1">
      <c r="A25" s="14"/>
      <c r="B25" s="98" t="s">
        <v>143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32.25" customHeight="1">
      <c r="A26" s="14"/>
      <c r="B26" s="98" t="s">
        <v>232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2" ht="35.25" customHeight="1">
      <c r="A27" s="14"/>
      <c r="B27" s="98" t="s">
        <v>229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3" ht="47.25" customHeight="1">
      <c r="A28" s="14"/>
      <c r="B28" s="98" t="s">
        <v>236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20"/>
    </row>
    <row r="29" spans="1:13" ht="33" customHeight="1">
      <c r="A29" s="14"/>
      <c r="B29" s="98" t="s">
        <v>211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20"/>
    </row>
    <row r="30" spans="1:12" ht="23.25" customHeight="1">
      <c r="A30" s="14" t="s">
        <v>21</v>
      </c>
      <c r="B30" s="101" t="s">
        <v>159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1:13" ht="6" customHeight="1">
      <c r="A31" s="14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20"/>
    </row>
    <row r="32" spans="1:13" ht="22.5" customHeight="1">
      <c r="A32" s="14"/>
      <c r="B32" s="86" t="s">
        <v>24</v>
      </c>
      <c r="C32" s="86"/>
      <c r="D32" s="86" t="s">
        <v>160</v>
      </c>
      <c r="E32" s="86"/>
      <c r="F32" s="86"/>
      <c r="G32" s="86"/>
      <c r="H32" s="86"/>
      <c r="I32" s="86"/>
      <c r="J32" s="86"/>
      <c r="K32" s="86"/>
      <c r="L32" s="86"/>
      <c r="M32" s="20"/>
    </row>
    <row r="33" spans="1:13" ht="22.5" customHeight="1">
      <c r="A33" s="14"/>
      <c r="B33" s="88">
        <v>1</v>
      </c>
      <c r="C33" s="88"/>
      <c r="D33" s="80" t="s">
        <v>191</v>
      </c>
      <c r="E33" s="81"/>
      <c r="F33" s="81"/>
      <c r="G33" s="81"/>
      <c r="H33" s="81"/>
      <c r="I33" s="81"/>
      <c r="J33" s="81"/>
      <c r="K33" s="81"/>
      <c r="L33" s="82"/>
      <c r="M33" s="20"/>
    </row>
    <row r="34" spans="1:13" ht="22.5" customHeight="1">
      <c r="A34" s="14"/>
      <c r="B34" s="88">
        <v>2</v>
      </c>
      <c r="C34" s="88"/>
      <c r="D34" s="80" t="s">
        <v>180</v>
      </c>
      <c r="E34" s="81"/>
      <c r="F34" s="81"/>
      <c r="G34" s="81"/>
      <c r="H34" s="81"/>
      <c r="I34" s="81"/>
      <c r="J34" s="81"/>
      <c r="K34" s="81"/>
      <c r="L34" s="82"/>
      <c r="M34" s="20"/>
    </row>
    <row r="35" spans="1:27" ht="25.5" customHeight="1">
      <c r="A35" s="14" t="s">
        <v>21</v>
      </c>
      <c r="B35" s="101" t="s">
        <v>22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  <row r="36" spans="2:12" ht="21" customHeight="1">
      <c r="B36" s="103" t="s">
        <v>130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1:12" ht="23.25" customHeight="1">
      <c r="A37" s="14" t="s">
        <v>23</v>
      </c>
      <c r="B37" s="101" t="s">
        <v>38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ht="8.25" customHeight="1"/>
    <row r="39" spans="2:12" ht="22.5" customHeight="1">
      <c r="B39" s="86" t="s">
        <v>24</v>
      </c>
      <c r="C39" s="86"/>
      <c r="D39" s="86" t="s">
        <v>36</v>
      </c>
      <c r="E39" s="86"/>
      <c r="F39" s="86"/>
      <c r="G39" s="86"/>
      <c r="H39" s="86"/>
      <c r="I39" s="86"/>
      <c r="J39" s="86"/>
      <c r="K39" s="86"/>
      <c r="L39" s="86"/>
    </row>
    <row r="40" spans="2:12" ht="24" customHeight="1" hidden="1">
      <c r="B40" s="88">
        <v>1</v>
      </c>
      <c r="C40" s="88"/>
      <c r="D40" s="89" t="s">
        <v>96</v>
      </c>
      <c r="E40" s="89"/>
      <c r="F40" s="89"/>
      <c r="G40" s="89"/>
      <c r="H40" s="89"/>
      <c r="I40" s="89"/>
      <c r="J40" s="89"/>
      <c r="K40" s="89"/>
      <c r="L40" s="89"/>
    </row>
    <row r="41" spans="2:12" ht="24" customHeight="1" hidden="1">
      <c r="B41" s="88">
        <v>2</v>
      </c>
      <c r="C41" s="88"/>
      <c r="D41" s="89" t="s">
        <v>97</v>
      </c>
      <c r="E41" s="89"/>
      <c r="F41" s="89"/>
      <c r="G41" s="89"/>
      <c r="H41" s="89"/>
      <c r="I41" s="89"/>
      <c r="J41" s="89"/>
      <c r="K41" s="89"/>
      <c r="L41" s="89"/>
    </row>
    <row r="42" spans="2:12" ht="24" customHeight="1" hidden="1">
      <c r="B42" s="88">
        <v>3</v>
      </c>
      <c r="C42" s="88"/>
      <c r="D42" s="89" t="s">
        <v>98</v>
      </c>
      <c r="E42" s="89"/>
      <c r="F42" s="89"/>
      <c r="G42" s="89"/>
      <c r="H42" s="89"/>
      <c r="I42" s="89"/>
      <c r="J42" s="89"/>
      <c r="K42" s="89"/>
      <c r="L42" s="89"/>
    </row>
    <row r="43" spans="2:12" ht="24" customHeight="1" hidden="1">
      <c r="B43" s="88">
        <v>5</v>
      </c>
      <c r="C43" s="88"/>
      <c r="D43" s="89" t="s">
        <v>105</v>
      </c>
      <c r="E43" s="89"/>
      <c r="F43" s="89"/>
      <c r="G43" s="89"/>
      <c r="H43" s="89"/>
      <c r="I43" s="89"/>
      <c r="J43" s="89"/>
      <c r="K43" s="89"/>
      <c r="L43" s="89"/>
    </row>
    <row r="44" spans="2:12" ht="23.25" customHeight="1">
      <c r="B44" s="88">
        <v>1</v>
      </c>
      <c r="C44" s="88"/>
      <c r="D44" s="89" t="s">
        <v>141</v>
      </c>
      <c r="E44" s="89"/>
      <c r="F44" s="89"/>
      <c r="G44" s="89"/>
      <c r="H44" s="89"/>
      <c r="I44" s="89"/>
      <c r="J44" s="89"/>
      <c r="K44" s="89"/>
      <c r="L44" s="89"/>
    </row>
    <row r="45" spans="2:12" ht="21.75" customHeight="1">
      <c r="B45" s="88">
        <v>2</v>
      </c>
      <c r="C45" s="88"/>
      <c r="D45" s="89" t="s">
        <v>142</v>
      </c>
      <c r="E45" s="89"/>
      <c r="F45" s="89"/>
      <c r="G45" s="89"/>
      <c r="H45" s="89"/>
      <c r="I45" s="89"/>
      <c r="J45" s="89"/>
      <c r="K45" s="89"/>
      <c r="L45" s="89"/>
    </row>
    <row r="46" spans="2:12" ht="24.75" customHeight="1">
      <c r="B46" s="88">
        <v>3</v>
      </c>
      <c r="C46" s="88"/>
      <c r="D46" s="89" t="s">
        <v>205</v>
      </c>
      <c r="E46" s="89"/>
      <c r="F46" s="89"/>
      <c r="G46" s="89"/>
      <c r="H46" s="89"/>
      <c r="I46" s="89"/>
      <c r="J46" s="89"/>
      <c r="K46" s="89"/>
      <c r="L46" s="89"/>
    </row>
    <row r="47" spans="1:12" ht="25.5" customHeight="1">
      <c r="A47" s="14" t="s">
        <v>25</v>
      </c>
      <c r="B47" s="101" t="s">
        <v>37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ht="20.25" customHeight="1">
      <c r="L48" s="21" t="s">
        <v>107</v>
      </c>
    </row>
    <row r="49" spans="1:14" ht="32.25" customHeight="1">
      <c r="A49" s="22"/>
      <c r="B49" s="86" t="s">
        <v>24</v>
      </c>
      <c r="C49" s="86"/>
      <c r="D49" s="74" t="s">
        <v>253</v>
      </c>
      <c r="E49" s="75"/>
      <c r="F49" s="75"/>
      <c r="G49" s="75"/>
      <c r="H49" s="75"/>
      <c r="I49" s="76"/>
      <c r="J49" s="4" t="s">
        <v>26</v>
      </c>
      <c r="K49" s="5" t="s">
        <v>27</v>
      </c>
      <c r="L49" s="4" t="s">
        <v>40</v>
      </c>
      <c r="M49" s="11">
        <v>42665913</v>
      </c>
      <c r="N49" s="62" t="s">
        <v>39</v>
      </c>
    </row>
    <row r="50" spans="2:14" ht="8.25" customHeight="1">
      <c r="B50" s="87">
        <v>1</v>
      </c>
      <c r="C50" s="87"/>
      <c r="D50" s="77">
        <v>2</v>
      </c>
      <c r="E50" s="78"/>
      <c r="F50" s="78"/>
      <c r="G50" s="78"/>
      <c r="H50" s="78"/>
      <c r="I50" s="79"/>
      <c r="J50" s="23">
        <v>3</v>
      </c>
      <c r="K50" s="24">
        <v>4</v>
      </c>
      <c r="L50" s="23">
        <v>5</v>
      </c>
      <c r="N50" s="23">
        <v>5</v>
      </c>
    </row>
    <row r="51" spans="2:14" ht="32.25" customHeight="1" hidden="1">
      <c r="B51" s="88">
        <v>1</v>
      </c>
      <c r="C51" s="88"/>
      <c r="D51" s="89" t="s">
        <v>131</v>
      </c>
      <c r="E51" s="89"/>
      <c r="F51" s="89"/>
      <c r="G51" s="89"/>
      <c r="H51" s="89"/>
      <c r="I51" s="48"/>
      <c r="J51" s="48"/>
      <c r="K51" s="48"/>
      <c r="L51" s="48">
        <f>I51+J51</f>
        <v>0</v>
      </c>
      <c r="M51" s="46">
        <f>I51+I52+I53</f>
        <v>0</v>
      </c>
      <c r="N51" s="63">
        <v>0</v>
      </c>
    </row>
    <row r="52" spans="2:14" ht="18" customHeight="1" hidden="1">
      <c r="B52" s="88">
        <v>2</v>
      </c>
      <c r="C52" s="88"/>
      <c r="D52" s="89" t="s">
        <v>132</v>
      </c>
      <c r="E52" s="89"/>
      <c r="F52" s="89"/>
      <c r="G52" s="89"/>
      <c r="H52" s="89"/>
      <c r="I52" s="48"/>
      <c r="J52" s="48"/>
      <c r="K52" s="48"/>
      <c r="L52" s="48">
        <f>I52+J52</f>
        <v>0</v>
      </c>
      <c r="N52" s="63">
        <v>0</v>
      </c>
    </row>
    <row r="53" spans="2:14" ht="17.25" customHeight="1" hidden="1">
      <c r="B53" s="88">
        <v>3</v>
      </c>
      <c r="C53" s="88"/>
      <c r="D53" s="89" t="s">
        <v>133</v>
      </c>
      <c r="E53" s="89"/>
      <c r="F53" s="89"/>
      <c r="G53" s="89"/>
      <c r="H53" s="89"/>
      <c r="I53" s="48"/>
      <c r="J53" s="48"/>
      <c r="K53" s="48"/>
      <c r="L53" s="48">
        <f>I53+J53</f>
        <v>0</v>
      </c>
      <c r="N53" s="63">
        <v>0</v>
      </c>
    </row>
    <row r="54" spans="2:14" ht="16.5" customHeight="1" hidden="1">
      <c r="B54" s="88">
        <v>4</v>
      </c>
      <c r="C54" s="88"/>
      <c r="D54" s="89" t="s">
        <v>134</v>
      </c>
      <c r="E54" s="89"/>
      <c r="F54" s="89"/>
      <c r="G54" s="89"/>
      <c r="H54" s="89"/>
      <c r="I54" s="48"/>
      <c r="J54" s="48"/>
      <c r="K54" s="48"/>
      <c r="L54" s="48">
        <f>I54+J54</f>
        <v>0</v>
      </c>
      <c r="N54" s="63">
        <v>0</v>
      </c>
    </row>
    <row r="55" spans="2:14" ht="22.5" customHeight="1">
      <c r="B55" s="88">
        <v>1</v>
      </c>
      <c r="C55" s="88"/>
      <c r="D55" s="80" t="s">
        <v>135</v>
      </c>
      <c r="E55" s="81"/>
      <c r="F55" s="81"/>
      <c r="G55" s="81"/>
      <c r="H55" s="81"/>
      <c r="I55" s="82"/>
      <c r="J55" s="48">
        <v>323990</v>
      </c>
      <c r="K55" s="35">
        <v>0</v>
      </c>
      <c r="L55" s="48">
        <f>J55+K55</f>
        <v>323990</v>
      </c>
      <c r="N55" s="63">
        <v>0</v>
      </c>
    </row>
    <row r="56" spans="2:14" ht="22.5" customHeight="1">
      <c r="B56" s="88">
        <v>2</v>
      </c>
      <c r="C56" s="88"/>
      <c r="D56" s="80" t="s">
        <v>136</v>
      </c>
      <c r="E56" s="81"/>
      <c r="F56" s="81"/>
      <c r="G56" s="81"/>
      <c r="H56" s="81"/>
      <c r="I56" s="82"/>
      <c r="J56" s="48">
        <f>(40485019-J55-70000-399600-150000-882000-60000-577098-336000-281000-142000+100800+396200+2129800-341500-218237+198000+6651000-1090000-1230000+350000-370100+250000+860000-292082-280983)-J57-J58</f>
        <v>44154529</v>
      </c>
      <c r="K56" s="35">
        <f>(37164810+2214055.54-3361232+104000-9102-2065872+2575000+100000+180800+199000-1586323+160000+10000)-K58</f>
        <v>35581136.54</v>
      </c>
      <c r="L56" s="48">
        <f>J56+K56</f>
        <v>79735665.53999999</v>
      </c>
      <c r="N56" s="63">
        <f>M56</f>
        <v>0</v>
      </c>
    </row>
    <row r="57" spans="2:14" ht="33.75" customHeight="1">
      <c r="B57" s="88">
        <v>3</v>
      </c>
      <c r="C57" s="88"/>
      <c r="D57" s="80" t="s">
        <v>213</v>
      </c>
      <c r="E57" s="81"/>
      <c r="F57" s="81"/>
      <c r="G57" s="81"/>
      <c r="H57" s="81"/>
      <c r="I57" s="82"/>
      <c r="J57" s="48">
        <f>67500+91800</f>
        <v>159300</v>
      </c>
      <c r="K57" s="35">
        <v>0</v>
      </c>
      <c r="L57" s="48">
        <f>J57+K57</f>
        <v>159300</v>
      </c>
      <c r="N57" s="63">
        <v>0</v>
      </c>
    </row>
    <row r="58" spans="2:14" ht="21.75" customHeight="1">
      <c r="B58" s="88">
        <v>4</v>
      </c>
      <c r="C58" s="88"/>
      <c r="D58" s="80" t="s">
        <v>235</v>
      </c>
      <c r="E58" s="81"/>
      <c r="F58" s="81"/>
      <c r="G58" s="81"/>
      <c r="H58" s="81"/>
      <c r="I58" s="82"/>
      <c r="J58" s="48">
        <v>62400</v>
      </c>
      <c r="K58" s="35">
        <v>104000</v>
      </c>
      <c r="L58" s="48">
        <f>J58+K58</f>
        <v>166400</v>
      </c>
      <c r="N58" s="67">
        <v>104000</v>
      </c>
    </row>
    <row r="59" spans="2:14" ht="21.75" customHeight="1">
      <c r="B59" s="74" t="s">
        <v>2</v>
      </c>
      <c r="C59" s="75"/>
      <c r="D59" s="75"/>
      <c r="E59" s="75"/>
      <c r="F59" s="75"/>
      <c r="G59" s="75"/>
      <c r="H59" s="75"/>
      <c r="I59" s="76"/>
      <c r="J59" s="50">
        <f>SUM(J51:J58)</f>
        <v>44700219</v>
      </c>
      <c r="K59" s="27">
        <f>SUM(K51:K58)</f>
        <v>35685136.54</v>
      </c>
      <c r="L59" s="50">
        <f>J59+K59</f>
        <v>80385355.53999999</v>
      </c>
      <c r="N59" s="50">
        <f>SUM(N51:N58)</f>
        <v>104000</v>
      </c>
    </row>
    <row r="60" spans="1:27" s="11" customFormat="1" ht="28.5" customHeight="1">
      <c r="A60" s="14" t="s">
        <v>28</v>
      </c>
      <c r="B60" s="101" t="s">
        <v>111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s="11" customFormat="1" ht="17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21" t="s">
        <v>107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s="11" customFormat="1" ht="20.25" customHeight="1">
      <c r="A62" s="10"/>
      <c r="B62" s="86" t="s">
        <v>42</v>
      </c>
      <c r="C62" s="86"/>
      <c r="D62" s="86"/>
      <c r="E62" s="86"/>
      <c r="F62" s="86"/>
      <c r="G62" s="86"/>
      <c r="H62" s="86"/>
      <c r="I62" s="86"/>
      <c r="J62" s="4" t="s">
        <v>26</v>
      </c>
      <c r="K62" s="4" t="s">
        <v>27</v>
      </c>
      <c r="L62" s="4" t="s">
        <v>40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s="11" customFormat="1" ht="7.5" customHeight="1">
      <c r="A63" s="10"/>
      <c r="B63" s="87">
        <v>1</v>
      </c>
      <c r="C63" s="87"/>
      <c r="D63" s="87"/>
      <c r="E63" s="87"/>
      <c r="F63" s="87"/>
      <c r="G63" s="87"/>
      <c r="H63" s="87"/>
      <c r="I63" s="87"/>
      <c r="J63" s="23">
        <v>2</v>
      </c>
      <c r="K63" s="23">
        <v>3</v>
      </c>
      <c r="L63" s="23">
        <v>4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s="11" customFormat="1" ht="23.25" customHeight="1">
      <c r="A64" s="10"/>
      <c r="B64" s="89" t="s">
        <v>46</v>
      </c>
      <c r="C64" s="89"/>
      <c r="D64" s="89"/>
      <c r="E64" s="89"/>
      <c r="F64" s="89"/>
      <c r="G64" s="89"/>
      <c r="H64" s="89"/>
      <c r="I64" s="89"/>
      <c r="J64" s="43">
        <f>323990+159300</f>
        <v>483290</v>
      </c>
      <c r="K64" s="43">
        <f>(37164810+2214055.54-3361232+104000-9102+180800+199000-2065872+2575000+100000-1586323+160000+10000)-K66</f>
        <v>35685136.54</v>
      </c>
      <c r="L64" s="43">
        <f>J64+K64</f>
        <v>36168426.54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s="11" customFormat="1" ht="23.25" customHeight="1">
      <c r="A65" s="10"/>
      <c r="B65" s="89" t="s">
        <v>1</v>
      </c>
      <c r="C65" s="89"/>
      <c r="D65" s="89"/>
      <c r="E65" s="89"/>
      <c r="F65" s="89"/>
      <c r="G65" s="89"/>
      <c r="H65" s="89"/>
      <c r="I65" s="89"/>
      <c r="J65" s="43">
        <v>2025671</v>
      </c>
      <c r="K65" s="43">
        <v>0</v>
      </c>
      <c r="L65" s="43">
        <f>J65+K65</f>
        <v>2025671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s="11" customFormat="1" ht="23.25" customHeight="1">
      <c r="A66" s="10"/>
      <c r="B66" s="80" t="s">
        <v>237</v>
      </c>
      <c r="C66" s="81"/>
      <c r="D66" s="81"/>
      <c r="E66" s="81"/>
      <c r="F66" s="81"/>
      <c r="G66" s="81"/>
      <c r="H66" s="81"/>
      <c r="I66" s="82"/>
      <c r="J66" s="43">
        <v>6651000</v>
      </c>
      <c r="K66" s="43">
        <v>0</v>
      </c>
      <c r="L66" s="43">
        <f>J66+K66</f>
        <v>6651000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s="11" customFormat="1" ht="23.25" customHeight="1">
      <c r="A67" s="10"/>
      <c r="B67" s="115" t="s">
        <v>2</v>
      </c>
      <c r="C67" s="115"/>
      <c r="D67" s="115"/>
      <c r="E67" s="115"/>
      <c r="F67" s="115"/>
      <c r="G67" s="115"/>
      <c r="H67" s="115"/>
      <c r="I67" s="115"/>
      <c r="J67" s="50">
        <f>SUM(J64:J66)</f>
        <v>9159961</v>
      </c>
      <c r="K67" s="50">
        <f>SUM(K64:K66)</f>
        <v>35685136.54</v>
      </c>
      <c r="L67" s="50">
        <f>SUM(L64:L66)</f>
        <v>44845097.54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s="11" customFormat="1" ht="27.75" customHeight="1">
      <c r="A68" s="14" t="s">
        <v>29</v>
      </c>
      <c r="B68" s="101" t="s">
        <v>43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s="11" customFormat="1" ht="16.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21" t="s">
        <v>107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s="11" customFormat="1" ht="35.25" customHeight="1">
      <c r="A70" s="10"/>
      <c r="B70" s="4" t="s">
        <v>24</v>
      </c>
      <c r="C70" s="86" t="s">
        <v>44</v>
      </c>
      <c r="D70" s="86"/>
      <c r="E70" s="86"/>
      <c r="F70" s="86"/>
      <c r="G70" s="4" t="s">
        <v>30</v>
      </c>
      <c r="H70" s="86" t="s">
        <v>41</v>
      </c>
      <c r="I70" s="86"/>
      <c r="J70" s="4" t="s">
        <v>26</v>
      </c>
      <c r="K70" s="4" t="s">
        <v>27</v>
      </c>
      <c r="L70" s="4" t="s">
        <v>40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s="11" customFormat="1" ht="8.25" customHeight="1">
      <c r="A71" s="10"/>
      <c r="B71" s="23">
        <v>1</v>
      </c>
      <c r="C71" s="87">
        <v>2</v>
      </c>
      <c r="D71" s="87"/>
      <c r="E71" s="87"/>
      <c r="F71" s="87"/>
      <c r="G71" s="23">
        <v>3</v>
      </c>
      <c r="H71" s="87">
        <v>4</v>
      </c>
      <c r="I71" s="87"/>
      <c r="J71" s="23">
        <v>5</v>
      </c>
      <c r="K71" s="23">
        <v>6</v>
      </c>
      <c r="L71" s="23">
        <v>7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s="11" customFormat="1" ht="18" customHeight="1">
      <c r="A72" s="10"/>
      <c r="B72" s="4">
        <v>1</v>
      </c>
      <c r="C72" s="92" t="s">
        <v>115</v>
      </c>
      <c r="D72" s="92"/>
      <c r="E72" s="92"/>
      <c r="F72" s="92"/>
      <c r="G72" s="92"/>
      <c r="H72" s="92"/>
      <c r="I72" s="92"/>
      <c r="J72" s="92"/>
      <c r="K72" s="92"/>
      <c r="L72" s="92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s="11" customFormat="1" ht="48" customHeight="1">
      <c r="A73" s="10"/>
      <c r="B73" s="4"/>
      <c r="C73" s="89" t="s">
        <v>174</v>
      </c>
      <c r="D73" s="89"/>
      <c r="E73" s="89"/>
      <c r="F73" s="89"/>
      <c r="G73" s="3" t="s">
        <v>0</v>
      </c>
      <c r="H73" s="88" t="s">
        <v>56</v>
      </c>
      <c r="I73" s="88"/>
      <c r="J73" s="43">
        <f>J55</f>
        <v>323990</v>
      </c>
      <c r="K73" s="43">
        <f>K55</f>
        <v>0</v>
      </c>
      <c r="L73" s="43">
        <f aca="true" t="shared" si="0" ref="L73:L82">J73+K73</f>
        <v>323990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s="11" customFormat="1" ht="38.25" customHeight="1">
      <c r="A74" s="10"/>
      <c r="B74" s="4"/>
      <c r="C74" s="89" t="s">
        <v>186</v>
      </c>
      <c r="D74" s="89"/>
      <c r="E74" s="89"/>
      <c r="F74" s="89"/>
      <c r="G74" s="3" t="s">
        <v>137</v>
      </c>
      <c r="H74" s="88" t="s">
        <v>56</v>
      </c>
      <c r="I74" s="88"/>
      <c r="J74" s="43">
        <f>J56</f>
        <v>44154529</v>
      </c>
      <c r="K74" s="43">
        <f>K56</f>
        <v>35581136.54</v>
      </c>
      <c r="L74" s="43">
        <f t="shared" si="0"/>
        <v>79735665.53999999</v>
      </c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s="11" customFormat="1" ht="33.75" customHeight="1">
      <c r="A75" s="10"/>
      <c r="B75" s="4"/>
      <c r="C75" s="89" t="s">
        <v>146</v>
      </c>
      <c r="D75" s="89"/>
      <c r="E75" s="89"/>
      <c r="F75" s="89"/>
      <c r="G75" s="3" t="s">
        <v>0</v>
      </c>
      <c r="H75" s="88" t="s">
        <v>56</v>
      </c>
      <c r="I75" s="88"/>
      <c r="J75" s="43">
        <v>0</v>
      </c>
      <c r="K75" s="43">
        <f>(483000+180800+199000+160000+10000+72000)-K80</f>
        <v>1000800</v>
      </c>
      <c r="L75" s="43">
        <f t="shared" si="0"/>
        <v>1000800</v>
      </c>
      <c r="M75" s="46">
        <f>K75+K76+K77</f>
        <v>35581136.54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s="11" customFormat="1" ht="19.5" customHeight="1">
      <c r="A76" s="10"/>
      <c r="B76" s="4"/>
      <c r="C76" s="89" t="s">
        <v>147</v>
      </c>
      <c r="D76" s="89"/>
      <c r="E76" s="89"/>
      <c r="F76" s="89"/>
      <c r="G76" s="3" t="s">
        <v>0</v>
      </c>
      <c r="H76" s="88" t="s">
        <v>56</v>
      </c>
      <c r="I76" s="88"/>
      <c r="J76" s="43">
        <v>0</v>
      </c>
      <c r="K76" s="43">
        <f>35293751.54-2065872+1000000+275000-1586323-1035136.31-72000-987063.05</f>
        <v>30822357.18</v>
      </c>
      <c r="L76" s="43">
        <f t="shared" si="0"/>
        <v>30822357.18</v>
      </c>
      <c r="M76" s="46">
        <f>K74-M75</f>
        <v>0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s="11" customFormat="1" ht="36.75" customHeight="1">
      <c r="A77" s="10"/>
      <c r="B77" s="4"/>
      <c r="C77" s="89" t="s">
        <v>152</v>
      </c>
      <c r="D77" s="89"/>
      <c r="E77" s="89"/>
      <c r="F77" s="89"/>
      <c r="G77" s="3" t="s">
        <v>0</v>
      </c>
      <c r="H77" s="88" t="s">
        <v>226</v>
      </c>
      <c r="I77" s="88"/>
      <c r="J77" s="43">
        <v>0</v>
      </c>
      <c r="K77" s="43">
        <v>3757979.36</v>
      </c>
      <c r="L77" s="43">
        <f t="shared" si="0"/>
        <v>3757979.36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s="11" customFormat="1" ht="36" customHeight="1">
      <c r="A78" s="10"/>
      <c r="B78" s="4"/>
      <c r="C78" s="89" t="s">
        <v>250</v>
      </c>
      <c r="D78" s="89"/>
      <c r="E78" s="89"/>
      <c r="F78" s="89"/>
      <c r="G78" s="3" t="s">
        <v>0</v>
      </c>
      <c r="H78" s="88" t="s">
        <v>56</v>
      </c>
      <c r="I78" s="88"/>
      <c r="J78" s="43">
        <v>6651000</v>
      </c>
      <c r="K78" s="43">
        <v>0</v>
      </c>
      <c r="L78" s="43">
        <f t="shared" si="0"/>
        <v>6651000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s="11" customFormat="1" ht="36.75" customHeight="1">
      <c r="A79" s="10"/>
      <c r="B79" s="4"/>
      <c r="C79" s="89" t="s">
        <v>153</v>
      </c>
      <c r="D79" s="89"/>
      <c r="E79" s="89"/>
      <c r="F79" s="89"/>
      <c r="G79" s="3" t="s">
        <v>0</v>
      </c>
      <c r="H79" s="88" t="s">
        <v>56</v>
      </c>
      <c r="I79" s="88"/>
      <c r="J79" s="43">
        <f>J74-J78</f>
        <v>37503529</v>
      </c>
      <c r="K79" s="43">
        <v>0</v>
      </c>
      <c r="L79" s="43">
        <f t="shared" si="0"/>
        <v>37503529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s="11" customFormat="1" ht="34.5" customHeight="1">
      <c r="A80" s="10"/>
      <c r="B80" s="4"/>
      <c r="C80" s="80" t="s">
        <v>238</v>
      </c>
      <c r="D80" s="81"/>
      <c r="E80" s="81"/>
      <c r="F80" s="82"/>
      <c r="G80" s="3" t="s">
        <v>0</v>
      </c>
      <c r="H80" s="88" t="s">
        <v>56</v>
      </c>
      <c r="I80" s="88"/>
      <c r="J80" s="43">
        <f>J58</f>
        <v>62400</v>
      </c>
      <c r="K80" s="43">
        <f>K58</f>
        <v>104000</v>
      </c>
      <c r="L80" s="43">
        <f>J80+K80</f>
        <v>166400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s="11" customFormat="1" ht="68.25" customHeight="1">
      <c r="A81" s="10"/>
      <c r="B81" s="4"/>
      <c r="C81" s="89" t="s">
        <v>206</v>
      </c>
      <c r="D81" s="89"/>
      <c r="E81" s="89"/>
      <c r="F81" s="89"/>
      <c r="G81" s="3" t="s">
        <v>0</v>
      </c>
      <c r="H81" s="88" t="s">
        <v>56</v>
      </c>
      <c r="I81" s="88"/>
      <c r="J81" s="43">
        <v>67500</v>
      </c>
      <c r="K81" s="43">
        <v>0</v>
      </c>
      <c r="L81" s="43">
        <f t="shared" si="0"/>
        <v>67500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s="11" customFormat="1" ht="66.75" customHeight="1">
      <c r="A82" s="10"/>
      <c r="B82" s="4"/>
      <c r="C82" s="89" t="s">
        <v>207</v>
      </c>
      <c r="D82" s="89"/>
      <c r="E82" s="89"/>
      <c r="F82" s="89"/>
      <c r="G82" s="3" t="s">
        <v>0</v>
      </c>
      <c r="H82" s="88" t="s">
        <v>56</v>
      </c>
      <c r="I82" s="88"/>
      <c r="J82" s="43">
        <v>91800</v>
      </c>
      <c r="K82" s="43">
        <v>0</v>
      </c>
      <c r="L82" s="43">
        <f t="shared" si="0"/>
        <v>91800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s="11" customFormat="1" ht="19.5" customHeight="1">
      <c r="A83" s="10"/>
      <c r="B83" s="4">
        <v>2</v>
      </c>
      <c r="C83" s="92" t="s">
        <v>112</v>
      </c>
      <c r="D83" s="92"/>
      <c r="E83" s="92"/>
      <c r="F83" s="92"/>
      <c r="G83" s="92"/>
      <c r="H83" s="92"/>
      <c r="I83" s="92"/>
      <c r="J83" s="92"/>
      <c r="K83" s="92"/>
      <c r="L83" s="92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s="11" customFormat="1" ht="16.5" customHeight="1">
      <c r="A84" s="10"/>
      <c r="B84" s="3"/>
      <c r="C84" s="89" t="s">
        <v>99</v>
      </c>
      <c r="D84" s="89"/>
      <c r="E84" s="89"/>
      <c r="F84" s="89"/>
      <c r="G84" s="3" t="s">
        <v>48</v>
      </c>
      <c r="H84" s="88" t="s">
        <v>56</v>
      </c>
      <c r="I84" s="88"/>
      <c r="J84" s="3">
        <v>179</v>
      </c>
      <c r="K84" s="3">
        <v>0</v>
      </c>
      <c r="L84" s="3">
        <f aca="true" t="shared" si="1" ref="L84:L91">J84+K84</f>
        <v>179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2:12" ht="21" customHeight="1">
      <c r="B85" s="3"/>
      <c r="C85" s="89" t="s">
        <v>239</v>
      </c>
      <c r="D85" s="89"/>
      <c r="E85" s="89"/>
      <c r="F85" s="89"/>
      <c r="G85" s="3" t="s">
        <v>32</v>
      </c>
      <c r="H85" s="88" t="s">
        <v>56</v>
      </c>
      <c r="I85" s="88"/>
      <c r="J85" s="38">
        <v>201</v>
      </c>
      <c r="K85" s="3">
        <v>9</v>
      </c>
      <c r="L85" s="38">
        <f>J85+K85</f>
        <v>210</v>
      </c>
    </row>
    <row r="86" spans="1:27" s="11" customFormat="1" ht="33.75" customHeight="1">
      <c r="A86" s="10"/>
      <c r="B86" s="3"/>
      <c r="C86" s="89" t="s">
        <v>57</v>
      </c>
      <c r="D86" s="89"/>
      <c r="E86" s="89"/>
      <c r="F86" s="89"/>
      <c r="G86" s="3" t="s">
        <v>32</v>
      </c>
      <c r="H86" s="88" t="s">
        <v>56</v>
      </c>
      <c r="I86" s="88"/>
      <c r="J86" s="3">
        <v>0</v>
      </c>
      <c r="K86" s="39">
        <f>(5+4+9+6+1+2+1)-K85</f>
        <v>19</v>
      </c>
      <c r="L86" s="3">
        <f t="shared" si="1"/>
        <v>19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s="11" customFormat="1" ht="16.5" customHeight="1">
      <c r="A87" s="10"/>
      <c r="B87" s="3"/>
      <c r="C87" s="89" t="s">
        <v>203</v>
      </c>
      <c r="D87" s="89"/>
      <c r="E87" s="89"/>
      <c r="F87" s="89"/>
      <c r="G87" s="3" t="s">
        <v>32</v>
      </c>
      <c r="H87" s="88" t="s">
        <v>56</v>
      </c>
      <c r="I87" s="88"/>
      <c r="J87" s="3">
        <v>0</v>
      </c>
      <c r="K87" s="39">
        <f>37+2-1-1-1</f>
        <v>36</v>
      </c>
      <c r="L87" s="3">
        <f t="shared" si="1"/>
        <v>36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s="11" customFormat="1" ht="35.25" customHeight="1">
      <c r="A88" s="10"/>
      <c r="B88" s="3"/>
      <c r="C88" s="89" t="s">
        <v>154</v>
      </c>
      <c r="D88" s="89"/>
      <c r="E88" s="89"/>
      <c r="F88" s="89"/>
      <c r="G88" s="3" t="s">
        <v>32</v>
      </c>
      <c r="H88" s="117" t="s">
        <v>226</v>
      </c>
      <c r="I88" s="118"/>
      <c r="J88" s="3">
        <v>0</v>
      </c>
      <c r="K88" s="39">
        <f>42+13</f>
        <v>55</v>
      </c>
      <c r="L88" s="3">
        <f t="shared" si="1"/>
        <v>55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s="11" customFormat="1" ht="35.25" customHeight="1">
      <c r="A89" s="10"/>
      <c r="B89" s="3"/>
      <c r="C89" s="89" t="s">
        <v>254</v>
      </c>
      <c r="D89" s="89"/>
      <c r="E89" s="89"/>
      <c r="F89" s="89"/>
      <c r="G89" s="3" t="s">
        <v>32</v>
      </c>
      <c r="H89" s="88" t="s">
        <v>56</v>
      </c>
      <c r="I89" s="88"/>
      <c r="J89" s="3">
        <v>66510</v>
      </c>
      <c r="K89" s="39">
        <v>0</v>
      </c>
      <c r="L89" s="3">
        <f t="shared" si="1"/>
        <v>66510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s="11" customFormat="1" ht="18" customHeight="1">
      <c r="A90" s="10"/>
      <c r="B90" s="3"/>
      <c r="C90" s="89" t="s">
        <v>218</v>
      </c>
      <c r="D90" s="89"/>
      <c r="E90" s="89"/>
      <c r="F90" s="89"/>
      <c r="G90" s="3" t="s">
        <v>32</v>
      </c>
      <c r="H90" s="88" t="s">
        <v>56</v>
      </c>
      <c r="I90" s="88"/>
      <c r="J90" s="3">
        <v>612</v>
      </c>
      <c r="K90" s="39">
        <v>0</v>
      </c>
      <c r="L90" s="3">
        <f t="shared" si="1"/>
        <v>612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s="11" customFormat="1" ht="32.25" customHeight="1">
      <c r="A91" s="10"/>
      <c r="B91" s="3"/>
      <c r="C91" s="89" t="s">
        <v>208</v>
      </c>
      <c r="D91" s="89"/>
      <c r="E91" s="89"/>
      <c r="F91" s="89"/>
      <c r="G91" s="3" t="s">
        <v>32</v>
      </c>
      <c r="H91" s="88" t="s">
        <v>56</v>
      </c>
      <c r="I91" s="88"/>
      <c r="J91" s="3">
        <v>612</v>
      </c>
      <c r="K91" s="39">
        <v>0</v>
      </c>
      <c r="L91" s="3">
        <f t="shared" si="1"/>
        <v>612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s="11" customFormat="1" ht="21.75" customHeight="1">
      <c r="A92" s="10"/>
      <c r="B92" s="4">
        <v>3</v>
      </c>
      <c r="C92" s="92" t="s">
        <v>113</v>
      </c>
      <c r="D92" s="92"/>
      <c r="E92" s="92"/>
      <c r="F92" s="92"/>
      <c r="G92" s="92"/>
      <c r="H92" s="92"/>
      <c r="I92" s="92"/>
      <c r="J92" s="92"/>
      <c r="K92" s="92"/>
      <c r="L92" s="92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2:12" ht="18" customHeight="1">
      <c r="B93" s="3"/>
      <c r="C93" s="89" t="s">
        <v>100</v>
      </c>
      <c r="D93" s="89"/>
      <c r="E93" s="89"/>
      <c r="F93" s="89"/>
      <c r="G93" s="3" t="s">
        <v>0</v>
      </c>
      <c r="H93" s="88" t="s">
        <v>56</v>
      </c>
      <c r="I93" s="88"/>
      <c r="J93" s="33">
        <f>J73/J84</f>
        <v>1810</v>
      </c>
      <c r="K93" s="33">
        <v>0</v>
      </c>
      <c r="L93" s="33">
        <f>L73/L84</f>
        <v>1810</v>
      </c>
    </row>
    <row r="94" spans="2:12" ht="34.5" customHeight="1">
      <c r="B94" s="3"/>
      <c r="C94" s="80" t="s">
        <v>240</v>
      </c>
      <c r="D94" s="81"/>
      <c r="E94" s="81"/>
      <c r="F94" s="82"/>
      <c r="G94" s="3" t="s">
        <v>0</v>
      </c>
      <c r="H94" s="88" t="s">
        <v>56</v>
      </c>
      <c r="I94" s="88"/>
      <c r="J94" s="39">
        <f>J80/J85</f>
        <v>310.44776119402985</v>
      </c>
      <c r="K94" s="39">
        <f>K80/K85</f>
        <v>11555.555555555555</v>
      </c>
      <c r="L94" s="39">
        <f>L80/L85</f>
        <v>792.3809523809524</v>
      </c>
    </row>
    <row r="95" spans="2:12" ht="39" customHeight="1">
      <c r="B95" s="3"/>
      <c r="C95" s="89" t="s">
        <v>58</v>
      </c>
      <c r="D95" s="89"/>
      <c r="E95" s="89"/>
      <c r="F95" s="89"/>
      <c r="G95" s="3" t="s">
        <v>0</v>
      </c>
      <c r="H95" s="88" t="s">
        <v>56</v>
      </c>
      <c r="I95" s="88"/>
      <c r="J95" s="3">
        <v>0</v>
      </c>
      <c r="K95" s="33">
        <f>K75/K86</f>
        <v>52673.68421052631</v>
      </c>
      <c r="L95" s="33">
        <f aca="true" t="shared" si="2" ref="L95:L100">J95+K95</f>
        <v>52673.68421052631</v>
      </c>
    </row>
    <row r="96" spans="2:12" ht="33" customHeight="1">
      <c r="B96" s="3"/>
      <c r="C96" s="89" t="s">
        <v>59</v>
      </c>
      <c r="D96" s="89"/>
      <c r="E96" s="89"/>
      <c r="F96" s="89"/>
      <c r="G96" s="3" t="s">
        <v>0</v>
      </c>
      <c r="H96" s="88" t="s">
        <v>56</v>
      </c>
      <c r="I96" s="88"/>
      <c r="J96" s="3">
        <v>0</v>
      </c>
      <c r="K96" s="33">
        <f>K76/K87</f>
        <v>856176.5883333334</v>
      </c>
      <c r="L96" s="33">
        <f t="shared" si="2"/>
        <v>856176.5883333334</v>
      </c>
    </row>
    <row r="97" spans="2:12" ht="50.25" customHeight="1">
      <c r="B97" s="3"/>
      <c r="C97" s="89" t="s">
        <v>155</v>
      </c>
      <c r="D97" s="89"/>
      <c r="E97" s="89"/>
      <c r="F97" s="89"/>
      <c r="G97" s="3" t="s">
        <v>0</v>
      </c>
      <c r="H97" s="88" t="s">
        <v>56</v>
      </c>
      <c r="I97" s="88"/>
      <c r="J97" s="3">
        <v>0</v>
      </c>
      <c r="K97" s="33">
        <f>K77/K88</f>
        <v>68326.89745454545</v>
      </c>
      <c r="L97" s="33">
        <f t="shared" si="2"/>
        <v>68326.89745454545</v>
      </c>
    </row>
    <row r="98" spans="2:12" ht="36" customHeight="1">
      <c r="B98" s="3"/>
      <c r="C98" s="89" t="s">
        <v>247</v>
      </c>
      <c r="D98" s="89"/>
      <c r="E98" s="89"/>
      <c r="F98" s="89"/>
      <c r="G98" s="3" t="s">
        <v>0</v>
      </c>
      <c r="H98" s="88" t="s">
        <v>56</v>
      </c>
      <c r="I98" s="88"/>
      <c r="J98" s="3">
        <f>J78/J89</f>
        <v>100</v>
      </c>
      <c r="K98" s="33">
        <v>0</v>
      </c>
      <c r="L98" s="33">
        <f t="shared" si="2"/>
        <v>100</v>
      </c>
    </row>
    <row r="99" spans="2:12" ht="64.5" customHeight="1">
      <c r="B99" s="3"/>
      <c r="C99" s="89" t="s">
        <v>210</v>
      </c>
      <c r="D99" s="89"/>
      <c r="E99" s="89"/>
      <c r="F99" s="89"/>
      <c r="G99" s="3" t="s">
        <v>0</v>
      </c>
      <c r="H99" s="88" t="s">
        <v>56</v>
      </c>
      <c r="I99" s="88"/>
      <c r="J99" s="39">
        <f>J81/J90</f>
        <v>110.29411764705883</v>
      </c>
      <c r="K99" s="33">
        <v>0</v>
      </c>
      <c r="L99" s="33">
        <f t="shared" si="2"/>
        <v>110.29411764705883</v>
      </c>
    </row>
    <row r="100" spans="2:12" ht="48.75" customHeight="1">
      <c r="B100" s="3"/>
      <c r="C100" s="89" t="s">
        <v>209</v>
      </c>
      <c r="D100" s="89"/>
      <c r="E100" s="89"/>
      <c r="F100" s="89"/>
      <c r="G100" s="3" t="s">
        <v>0</v>
      </c>
      <c r="H100" s="88" t="s">
        <v>56</v>
      </c>
      <c r="I100" s="88"/>
      <c r="J100" s="3">
        <f>J82/J91</f>
        <v>150</v>
      </c>
      <c r="K100" s="33">
        <v>0</v>
      </c>
      <c r="L100" s="33">
        <f t="shared" si="2"/>
        <v>150</v>
      </c>
    </row>
    <row r="101" spans="2:12" ht="21.75" customHeight="1">
      <c r="B101" s="4">
        <v>4</v>
      </c>
      <c r="C101" s="92" t="s">
        <v>114</v>
      </c>
      <c r="D101" s="92"/>
      <c r="E101" s="92"/>
      <c r="F101" s="92"/>
      <c r="G101" s="3"/>
      <c r="H101" s="88"/>
      <c r="I101" s="88"/>
      <c r="J101" s="3"/>
      <c r="K101" s="3"/>
      <c r="L101" s="4"/>
    </row>
    <row r="102" spans="2:12" ht="20.25" customHeight="1">
      <c r="B102" s="3"/>
      <c r="C102" s="80" t="s">
        <v>241</v>
      </c>
      <c r="D102" s="81"/>
      <c r="E102" s="81"/>
      <c r="F102" s="82"/>
      <c r="G102" s="3" t="s">
        <v>54</v>
      </c>
      <c r="H102" s="88" t="s">
        <v>52</v>
      </c>
      <c r="I102" s="88"/>
      <c r="J102" s="40">
        <v>1</v>
      </c>
      <c r="K102" s="40">
        <v>1</v>
      </c>
      <c r="L102" s="40">
        <v>1</v>
      </c>
    </row>
    <row r="103" spans="2:12" ht="48.75" customHeight="1">
      <c r="B103" s="3"/>
      <c r="C103" s="89" t="s">
        <v>60</v>
      </c>
      <c r="D103" s="89"/>
      <c r="E103" s="89"/>
      <c r="F103" s="89"/>
      <c r="G103" s="3" t="s">
        <v>54</v>
      </c>
      <c r="H103" s="88" t="s">
        <v>52</v>
      </c>
      <c r="I103" s="88"/>
      <c r="J103" s="34">
        <v>0</v>
      </c>
      <c r="K103" s="34">
        <v>1</v>
      </c>
      <c r="L103" s="34">
        <f>J103+K103</f>
        <v>1</v>
      </c>
    </row>
    <row r="104" spans="2:12" ht="33.75" customHeight="1">
      <c r="B104" s="3"/>
      <c r="C104" s="89" t="s">
        <v>61</v>
      </c>
      <c r="D104" s="89"/>
      <c r="E104" s="89"/>
      <c r="F104" s="89"/>
      <c r="G104" s="3" t="s">
        <v>54</v>
      </c>
      <c r="H104" s="88" t="s">
        <v>52</v>
      </c>
      <c r="I104" s="88"/>
      <c r="J104" s="34">
        <v>0</v>
      </c>
      <c r="K104" s="34">
        <v>1</v>
      </c>
      <c r="L104" s="34">
        <f>J104+K104</f>
        <v>1</v>
      </c>
    </row>
    <row r="105" spans="2:12" ht="35.25" customHeight="1">
      <c r="B105" s="3"/>
      <c r="C105" s="89" t="s">
        <v>217</v>
      </c>
      <c r="D105" s="89"/>
      <c r="E105" s="89"/>
      <c r="F105" s="89"/>
      <c r="G105" s="3" t="s">
        <v>54</v>
      </c>
      <c r="H105" s="88" t="s">
        <v>52</v>
      </c>
      <c r="I105" s="88"/>
      <c r="J105" s="34">
        <v>0</v>
      </c>
      <c r="K105" s="34">
        <v>1</v>
      </c>
      <c r="L105" s="34">
        <f>J105+K105</f>
        <v>1</v>
      </c>
    </row>
    <row r="106" spans="2:12" ht="49.5" customHeight="1">
      <c r="B106" s="3"/>
      <c r="C106" s="89" t="s">
        <v>248</v>
      </c>
      <c r="D106" s="89"/>
      <c r="E106" s="89"/>
      <c r="F106" s="89"/>
      <c r="G106" s="3" t="s">
        <v>54</v>
      </c>
      <c r="H106" s="88" t="s">
        <v>52</v>
      </c>
      <c r="I106" s="88"/>
      <c r="J106" s="34">
        <v>1</v>
      </c>
      <c r="K106" s="34">
        <v>0</v>
      </c>
      <c r="L106" s="34">
        <f>J106+K106</f>
        <v>1</v>
      </c>
    </row>
    <row r="107" spans="2:12" ht="48.75" customHeight="1">
      <c r="B107" s="3"/>
      <c r="C107" s="89" t="s">
        <v>219</v>
      </c>
      <c r="D107" s="89"/>
      <c r="E107" s="89"/>
      <c r="F107" s="89"/>
      <c r="G107" s="3" t="s">
        <v>54</v>
      </c>
      <c r="H107" s="88" t="s">
        <v>52</v>
      </c>
      <c r="I107" s="88"/>
      <c r="J107" s="34">
        <v>1</v>
      </c>
      <c r="K107" s="34">
        <v>0</v>
      </c>
      <c r="L107" s="34">
        <f>J107+K107</f>
        <v>1</v>
      </c>
    </row>
    <row r="109" spans="1:27" s="11" customFormat="1" ht="3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s="11" customFormat="1" ht="44.25" customHeight="1">
      <c r="A110" s="10"/>
      <c r="B110" s="90" t="s">
        <v>227</v>
      </c>
      <c r="C110" s="90"/>
      <c r="D110" s="90"/>
      <c r="E110" s="90"/>
      <c r="F110" s="90"/>
      <c r="G110" s="28"/>
      <c r="H110" s="28"/>
      <c r="I110" s="29"/>
      <c r="J110" s="29"/>
      <c r="K110" s="28"/>
      <c r="L110" s="30" t="s">
        <v>228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s="11" customFormat="1" ht="16.5">
      <c r="A111" s="10"/>
      <c r="G111" s="2"/>
      <c r="H111" s="2"/>
      <c r="I111" s="109" t="s">
        <v>45</v>
      </c>
      <c r="J111" s="109"/>
      <c r="K111" s="2"/>
      <c r="L111" s="31" t="s">
        <v>163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s="11" customFormat="1" ht="30.75" customHeight="1">
      <c r="A112" s="10"/>
      <c r="G112" s="2"/>
      <c r="H112" s="2"/>
      <c r="I112" s="2"/>
      <c r="J112" s="2"/>
      <c r="K112" s="2"/>
      <c r="L112" s="32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s="11" customFormat="1" ht="16.5" customHeight="1">
      <c r="A113" s="10"/>
      <c r="B113" s="101" t="s">
        <v>31</v>
      </c>
      <c r="C113" s="101"/>
      <c r="D113" s="101"/>
      <c r="E113" s="101"/>
      <c r="F113" s="101"/>
      <c r="G113" s="2"/>
      <c r="H113" s="2"/>
      <c r="I113" s="2"/>
      <c r="J113" s="2"/>
      <c r="K113" s="2"/>
      <c r="L113" s="32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s="11" customFormat="1" ht="16.5" customHeight="1">
      <c r="A114" s="10"/>
      <c r="B114" s="93" t="s">
        <v>202</v>
      </c>
      <c r="C114" s="93"/>
      <c r="D114" s="93"/>
      <c r="E114" s="93"/>
      <c r="F114" s="93"/>
      <c r="G114" s="93"/>
      <c r="H114" s="2"/>
      <c r="I114" s="2"/>
      <c r="J114" s="2"/>
      <c r="K114" s="2"/>
      <c r="L114" s="32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s="11" customFormat="1" ht="31.5" customHeight="1">
      <c r="A115" s="10"/>
      <c r="B115" s="119" t="s">
        <v>8</v>
      </c>
      <c r="C115" s="119"/>
      <c r="D115" s="119"/>
      <c r="E115" s="119"/>
      <c r="F115" s="119"/>
      <c r="G115" s="119"/>
      <c r="H115" s="28"/>
      <c r="I115" s="29"/>
      <c r="J115" s="29"/>
      <c r="K115" s="28"/>
      <c r="L115" s="30" t="s">
        <v>233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s="11" customFormat="1" ht="16.5">
      <c r="A116" s="10"/>
      <c r="B116" s="10"/>
      <c r="C116" s="10"/>
      <c r="D116" s="10"/>
      <c r="E116" s="10"/>
      <c r="F116" s="10"/>
      <c r="G116" s="2"/>
      <c r="H116" s="2"/>
      <c r="I116" s="109" t="s">
        <v>45</v>
      </c>
      <c r="J116" s="109"/>
      <c r="K116" s="2"/>
      <c r="L116" s="31" t="s">
        <v>163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2:5" ht="21" customHeight="1">
      <c r="B117" s="110">
        <v>43796</v>
      </c>
      <c r="C117" s="111"/>
      <c r="D117" s="111"/>
      <c r="E117" s="111"/>
    </row>
    <row r="118" spans="2:5" ht="16.5">
      <c r="B118" s="108" t="s">
        <v>164</v>
      </c>
      <c r="C118" s="108"/>
      <c r="D118" s="108"/>
      <c r="E118" s="108"/>
    </row>
    <row r="119" ht="17.25">
      <c r="B119" s="55" t="s">
        <v>165</v>
      </c>
    </row>
  </sheetData>
  <sheetProtection/>
  <mergeCells count="167">
    <mergeCell ref="B115:G115"/>
    <mergeCell ref="I116:J116"/>
    <mergeCell ref="B117:E117"/>
    <mergeCell ref="B118:E118"/>
    <mergeCell ref="C107:F107"/>
    <mergeCell ref="H107:I107"/>
    <mergeCell ref="B110:F110"/>
    <mergeCell ref="I111:J111"/>
    <mergeCell ref="B113:F113"/>
    <mergeCell ref="B114:G114"/>
    <mergeCell ref="C104:F104"/>
    <mergeCell ref="H104:I104"/>
    <mergeCell ref="C105:F105"/>
    <mergeCell ref="H105:I105"/>
    <mergeCell ref="C106:F106"/>
    <mergeCell ref="H106:I106"/>
    <mergeCell ref="C82:F82"/>
    <mergeCell ref="H82:I82"/>
    <mergeCell ref="C83:L83"/>
    <mergeCell ref="C90:F90"/>
    <mergeCell ref="H90:I90"/>
    <mergeCell ref="C74:F74"/>
    <mergeCell ref="H74:I74"/>
    <mergeCell ref="C84:F84"/>
    <mergeCell ref="H84:I84"/>
    <mergeCell ref="H76:I76"/>
    <mergeCell ref="C70:F70"/>
    <mergeCell ref="H70:I70"/>
    <mergeCell ref="C71:F71"/>
    <mergeCell ref="H71:I71"/>
    <mergeCell ref="C73:F73"/>
    <mergeCell ref="H73:I73"/>
    <mergeCell ref="J1:L1"/>
    <mergeCell ref="J2:L2"/>
    <mergeCell ref="J3:L3"/>
    <mergeCell ref="J4:L4"/>
    <mergeCell ref="J5:L5"/>
    <mergeCell ref="J6:L6"/>
    <mergeCell ref="A11:L11"/>
    <mergeCell ref="D13:L13"/>
    <mergeCell ref="D14:L14"/>
    <mergeCell ref="D15:L15"/>
    <mergeCell ref="D16:L16"/>
    <mergeCell ref="J7:L7"/>
    <mergeCell ref="J8:L8"/>
    <mergeCell ref="A10:L10"/>
    <mergeCell ref="E17:L17"/>
    <mergeCell ref="E18:L18"/>
    <mergeCell ref="B19:F19"/>
    <mergeCell ref="H19:I19"/>
    <mergeCell ref="K19:L19"/>
    <mergeCell ref="B20:D20"/>
    <mergeCell ref="B21:L21"/>
    <mergeCell ref="B22:L22"/>
    <mergeCell ref="B23:L23"/>
    <mergeCell ref="B24:L24"/>
    <mergeCell ref="B26:L26"/>
    <mergeCell ref="B27:L27"/>
    <mergeCell ref="B28:L28"/>
    <mergeCell ref="B25:L25"/>
    <mergeCell ref="B35:L35"/>
    <mergeCell ref="M35:AA35"/>
    <mergeCell ref="B36:L36"/>
    <mergeCell ref="B37:L37"/>
    <mergeCell ref="B34:C34"/>
    <mergeCell ref="D34:L34"/>
    <mergeCell ref="B30:L30"/>
    <mergeCell ref="B32:C32"/>
    <mergeCell ref="D46:L46"/>
    <mergeCell ref="B39:C39"/>
    <mergeCell ref="D39:L39"/>
    <mergeCell ref="B40:C40"/>
    <mergeCell ref="D40:L40"/>
    <mergeCell ref="B41:C41"/>
    <mergeCell ref="D41:L41"/>
    <mergeCell ref="B45:C45"/>
    <mergeCell ref="D45:L45"/>
    <mergeCell ref="B47:L47"/>
    <mergeCell ref="B49:C49"/>
    <mergeCell ref="B50:C50"/>
    <mergeCell ref="B42:C42"/>
    <mergeCell ref="D42:L42"/>
    <mergeCell ref="B43:C43"/>
    <mergeCell ref="D43:L43"/>
    <mergeCell ref="B44:C44"/>
    <mergeCell ref="D44:L44"/>
    <mergeCell ref="B46:C46"/>
    <mergeCell ref="B62:I62"/>
    <mergeCell ref="B65:I65"/>
    <mergeCell ref="B64:I64"/>
    <mergeCell ref="B57:C57"/>
    <mergeCell ref="D51:H51"/>
    <mergeCell ref="B52:C52"/>
    <mergeCell ref="D52:H52"/>
    <mergeCell ref="B53:C53"/>
    <mergeCell ref="D53:H53"/>
    <mergeCell ref="B58:C58"/>
    <mergeCell ref="H80:I80"/>
    <mergeCell ref="C75:F75"/>
    <mergeCell ref="H75:I75"/>
    <mergeCell ref="C77:F77"/>
    <mergeCell ref="H77:I77"/>
    <mergeCell ref="C78:F78"/>
    <mergeCell ref="H78:I78"/>
    <mergeCell ref="C79:F79"/>
    <mergeCell ref="H79:I79"/>
    <mergeCell ref="C76:F76"/>
    <mergeCell ref="H86:I86"/>
    <mergeCell ref="H87:I87"/>
    <mergeCell ref="C92:L92"/>
    <mergeCell ref="C91:F91"/>
    <mergeCell ref="H91:I91"/>
    <mergeCell ref="C85:F85"/>
    <mergeCell ref="C86:F86"/>
    <mergeCell ref="C87:F87"/>
    <mergeCell ref="H85:I85"/>
    <mergeCell ref="C100:F100"/>
    <mergeCell ref="H100:I100"/>
    <mergeCell ref="C101:F101"/>
    <mergeCell ref="C102:F102"/>
    <mergeCell ref="H102:I102"/>
    <mergeCell ref="H101:I101"/>
    <mergeCell ref="B33:C33"/>
    <mergeCell ref="D33:L33"/>
    <mergeCell ref="C72:L72"/>
    <mergeCell ref="B60:L60"/>
    <mergeCell ref="B51:C51"/>
    <mergeCell ref="B63:I63"/>
    <mergeCell ref="B54:C54"/>
    <mergeCell ref="D54:H54"/>
    <mergeCell ref="B67:I67"/>
    <mergeCell ref="B68:L68"/>
    <mergeCell ref="C98:F98"/>
    <mergeCell ref="C94:F94"/>
    <mergeCell ref="H94:I94"/>
    <mergeCell ref="H99:I99"/>
    <mergeCell ref="C95:F95"/>
    <mergeCell ref="H95:I95"/>
    <mergeCell ref="B29:L29"/>
    <mergeCell ref="C89:F89"/>
    <mergeCell ref="H89:I89"/>
    <mergeCell ref="C96:F96"/>
    <mergeCell ref="H96:I96"/>
    <mergeCell ref="C97:F97"/>
    <mergeCell ref="H97:I97"/>
    <mergeCell ref="C80:F80"/>
    <mergeCell ref="B66:I66"/>
    <mergeCell ref="D32:L32"/>
    <mergeCell ref="C103:F103"/>
    <mergeCell ref="H103:I103"/>
    <mergeCell ref="C81:F81"/>
    <mergeCell ref="H81:I81"/>
    <mergeCell ref="C88:F88"/>
    <mergeCell ref="H88:I88"/>
    <mergeCell ref="C99:F99"/>
    <mergeCell ref="H98:I98"/>
    <mergeCell ref="C93:F93"/>
    <mergeCell ref="H93:I93"/>
    <mergeCell ref="B59:I59"/>
    <mergeCell ref="D49:I49"/>
    <mergeCell ref="D50:I50"/>
    <mergeCell ref="D55:I55"/>
    <mergeCell ref="D56:I56"/>
    <mergeCell ref="D57:I57"/>
    <mergeCell ref="D58:I58"/>
    <mergeCell ref="B55:C55"/>
    <mergeCell ref="B56:C56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school536</dc:creator>
  <cp:keywords/>
  <dc:description/>
  <cp:lastModifiedBy>school536</cp:lastModifiedBy>
  <cp:lastPrinted>2019-11-26T14:23:36Z</cp:lastPrinted>
  <dcterms:created xsi:type="dcterms:W3CDTF">2017-01-03T12:51:51Z</dcterms:created>
  <dcterms:modified xsi:type="dcterms:W3CDTF">2019-11-29T09:09:58Z</dcterms:modified>
  <cp:category/>
  <cp:version/>
  <cp:contentType/>
  <cp:contentStatus/>
</cp:coreProperties>
</file>