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0" yWindow="65236" windowWidth="9285" windowHeight="9135" activeTab="0"/>
  </bookViews>
  <sheets>
    <sheet name="Рожко (3)" sheetId="1" r:id="rId1"/>
  </sheets>
  <definedNames>
    <definedName name="_xlnm.Print_Titles" localSheetId="0">'Рожко (3)'!$6:$8</definedName>
    <definedName name="_xlnm.Print_Area" localSheetId="0">'Рожко (3)'!$A$1:$O$165</definedName>
  </definedNames>
  <calcPr fullCalcOnLoad="1"/>
</workbook>
</file>

<file path=xl/comments1.xml><?xml version="1.0" encoding="utf-8"?>
<comments xmlns="http://schemas.openxmlformats.org/spreadsheetml/2006/main">
  <authors>
    <author>defence72</author>
  </authors>
  <commentList>
    <comment ref="K100" authorId="0">
      <text>
        <r>
          <rPr>
            <b/>
            <sz val="14"/>
            <rFont val="Tahoma"/>
            <family val="2"/>
          </rPr>
          <t>defence72:</t>
        </r>
        <r>
          <rPr>
            <sz val="14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кількість учасників</t>
        </r>
      </text>
    </comment>
    <comment ref="K39" authorId="0">
      <text>
        <r>
          <rPr>
            <b/>
            <sz val="30"/>
            <rFont val="Tahoma"/>
            <family val="2"/>
          </rPr>
          <t>defence72:</t>
        </r>
        <r>
          <rPr>
            <sz val="30"/>
            <rFont val="Tahoma"/>
            <family val="2"/>
          </rPr>
          <t xml:space="preserve">
79 - лікування, 5- - соц-побут</t>
        </r>
      </text>
    </comment>
  </commentList>
</comments>
</file>

<file path=xl/sharedStrings.xml><?xml version="1.0" encoding="utf-8"?>
<sst xmlns="http://schemas.openxmlformats.org/spreadsheetml/2006/main" count="204" uniqueCount="171">
  <si>
    <t>*Примітка: кількість їздок в електро- та автотраспорті  - 70 905, у т. ч. окремі категорії - 57 827, учасники АТО -                    13 078</t>
  </si>
  <si>
    <t>Надання субвенції з міського бюджету до бюджету Цент-рально-Міської районної у місті ради на фінансування проекту-переможця конкурсу місцевого розвитку «Громадський бюджет» «Від здоров’я до соціальної активності»</t>
  </si>
  <si>
    <t>3. Капітальні видатки (видатки розвитку)</t>
  </si>
  <si>
    <t>УСЬОГО ЗА СПЕЦІАЛЬНИМ ФОНДОМ</t>
  </si>
  <si>
    <t>УСЬОГО ЗА ЗАГАЛЬНИМ ФОНДОМ</t>
  </si>
  <si>
    <t>Усього за розділом 2</t>
  </si>
  <si>
    <t>УСЬОГО ЗА ПРОГРАМОЮ</t>
  </si>
  <si>
    <t>Природоохоронні заходи зв рвхунок цільових фондів</t>
  </si>
  <si>
    <t>Капітальний ремонт будівлі комунальної установи «Будинок милосердя», коригування проектно-кошторисної документації відносно комунальних установ «Будинок милосердя «Затишок», «Будинок милосердя»</t>
  </si>
  <si>
    <t>Надання субвенції з міського бюджету до бюджету  Інгу-лецької районної у місті  ради  на  фі-нансування проекту-переможця конкурсу місцевого розвитку «Громадський бюджет» «Сучасна перукарня та швацька майстерня для людей поважного віку»</t>
  </si>
  <si>
    <t>Надання субвенції з міського бюджету до бюджету Інгулецької районної у місті ради на фінансування проекту-переможця конкурсу місцевого розвитку «Громадський бюджет» «Сучасна перукарня та швацька майстерня для людей поважного віку»</t>
  </si>
  <si>
    <t>Надання субвенції з міського бюджету до бюджету Центрально-Міської районної у місті ради на фінансування проекту-переможця конкурсу місцевого розвитку «Громадський бюджет» «Від здоров’я до соціальної активності»</t>
  </si>
  <si>
    <t>Надання матеріальної допомоги мешканцям міста, яким виповнюється 100 років від дня народження</t>
  </si>
  <si>
    <t>Надання одноразової матеріальної допомоги непрацюючим особам, які здійснюють догляд за інвалідом  І групи або особою, яка досягла  80-річного віку</t>
  </si>
  <si>
    <t>2.1</t>
  </si>
  <si>
    <t>2.2</t>
  </si>
  <si>
    <t>2.3</t>
  </si>
  <si>
    <t xml:space="preserve">Видатки на касове обслуговування Програми на 2017 – 2019 роки </t>
  </si>
  <si>
    <t>висвітлення в ЧГ</t>
  </si>
  <si>
    <t>судові збори</t>
  </si>
  <si>
    <t>1.1</t>
  </si>
  <si>
    <t>(тис. грн.)</t>
  </si>
  <si>
    <t>№ п/п</t>
  </si>
  <si>
    <t>Зміст заходу</t>
  </si>
  <si>
    <t>Контингент отримувачів</t>
  </si>
  <si>
    <t>1. Матеріальна допомога  мешканцям міста,  які потребують підтримки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</si>
  <si>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</si>
  <si>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</si>
  <si>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</si>
  <si>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</si>
  <si>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</si>
  <si>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</si>
  <si>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</si>
  <si>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</si>
  <si>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</si>
  <si>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</si>
  <si>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</si>
  <si>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</si>
  <si>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</si>
  <si>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</si>
  <si>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3.1</t>
  </si>
  <si>
    <t>3.2</t>
  </si>
  <si>
    <t>3.3</t>
  </si>
  <si>
    <t>3.4</t>
  </si>
  <si>
    <t>4.1</t>
  </si>
  <si>
    <t>4.2</t>
  </si>
  <si>
    <t>1.16</t>
  </si>
  <si>
    <t>1.19</t>
  </si>
  <si>
    <t>План на звітний період</t>
  </si>
  <si>
    <t>1.17</t>
  </si>
  <si>
    <t>Утримання комунальних установ «Будинок милосердя «Затишок», «Будинок милосердя»</t>
  </si>
  <si>
    <t>3. Надання додаткових пільг  окремим категоріям мешканців міста</t>
  </si>
  <si>
    <t xml:space="preserve"> </t>
  </si>
  <si>
    <t>1.18</t>
  </si>
  <si>
    <t>Надання одноразової матеріальної допомоги батькам, діти яких хворіють на фенілкетонурію</t>
  </si>
  <si>
    <t>Профінансовано</t>
  </si>
  <si>
    <t>Касові видатки</t>
  </si>
  <si>
    <t>Відсоток використання планових асигувань</t>
  </si>
  <si>
    <t>3.5</t>
  </si>
  <si>
    <t>3.6</t>
  </si>
  <si>
    <t>УСЬОГО</t>
  </si>
  <si>
    <t>Надання матеріальної допомоги дітям-сиротам, дітям, позбавленим батьківського піклування, та особам з їх числа, які навчаються в професійно-технічних, вищих навчальних закладах I-II рівнів акредитації</t>
  </si>
  <si>
    <t>Фінансова підтримка Криворізької міської організації ветеранів</t>
  </si>
  <si>
    <t>Фінансова підтримка Криворізької міської організації ветеранів війни в Афганістані</t>
  </si>
  <si>
    <t>І.М. Благун</t>
  </si>
  <si>
    <t>Надання матеріальної допомоги мешканцям міста на поховання, лікування, громадянам, які опинилися в скрутному матеріальному становищі</t>
  </si>
  <si>
    <t xml:space="preserve">Дня партизанської слави ветеранам війни </t>
  </si>
  <si>
    <t>Міжнародного дня людей похилого віку</t>
  </si>
  <si>
    <t>Надання щомісячної матеріальної допомоги на відшкодування вартості проїзду в громадському транспорті батькам учнів, які проживають у віддалених районах міста та не мають можливості отримати повну загальну середню освіту в мікрорайоні проживання</t>
  </si>
  <si>
    <t>Ушкалова Мадіна Тулкунівна, 97-46</t>
  </si>
  <si>
    <t>Фінансова підтримка громадської організації «Всеукраїнська асоціація учасників бойових дій та ветеранів антитерористичної операції»</t>
  </si>
  <si>
    <t>2.4</t>
  </si>
  <si>
    <t xml:space="preserve">Надання матеріальної допомоги ветеранам Другої світової війни </t>
  </si>
  <si>
    <t>1. Утримання комунальних установ соціальної сфери</t>
  </si>
  <si>
    <t>Фінансова підтримка Криворізьким міським організаціям,  об’єднанням і товариствам ветеранів та інвалідів за рахунок обласного бюджету</t>
  </si>
  <si>
    <t>проведення обіду до Дня вшанування учасників АТО 14.06.2017</t>
  </si>
  <si>
    <t>квіти</t>
  </si>
  <si>
    <t>Директор департаменту соціальної політики викокному Криворізької  міської ради</t>
  </si>
  <si>
    <t>План на  2018 рік</t>
  </si>
  <si>
    <t>74-ї річниці визволення міста Кривого Рогу ветеранам війни</t>
  </si>
  <si>
    <t>73-ї річниці Перемоги над нацизмом у Європі та завершення Другої світової війни колишнім працівникам виконкому міської ради – ветеранам війни</t>
  </si>
  <si>
    <t xml:space="preserve">75-ї річниці Сталінградської битви її учасникам </t>
  </si>
  <si>
    <t>міжнародного дня визволення  в"язнів фашистських концтаборів</t>
  </si>
  <si>
    <t>інвалідам війни  І,ІІ,ІІІ категорій</t>
  </si>
  <si>
    <t>учасникам бойових дій</t>
  </si>
  <si>
    <t>Надання матеріальної допомоги учасникам бойових дій у Афганістані, на території інших держав, членам сімей загиблих, померлих учасників бойових дій у Афганістані</t>
  </si>
  <si>
    <t>інвалідам війни  І  групи</t>
  </si>
  <si>
    <t>одноразова</t>
  </si>
  <si>
    <t>щомісячна</t>
  </si>
  <si>
    <t>інвалідам війни ІІ, ІІІ  груп</t>
  </si>
  <si>
    <t>сім"ям  загиблих, померлих учасників бойових дій в Афганістані</t>
  </si>
  <si>
    <t xml:space="preserve">на поховання членів сімей загиблих, померлих </t>
  </si>
  <si>
    <t>Надання матеріальної допомоги  учасникам бойових дій у антитерористичній операції на сході України, сім’ям військовослужбовців, які загинули (померли), пропали безвісти в зоні проведення антитерористичної операції на сході України або перебувають у полоні</t>
  </si>
  <si>
    <t>на лікування, вирішення соціально-побутових питань згідно заяв, пийнятих у  грудні 2017 року</t>
  </si>
  <si>
    <t>сім’ям військовослужбовців, які загинули (померлим), пропали безвісти в зоні проведення антитерористичної операції на сході України або перебувають у полоні</t>
  </si>
  <si>
    <t>у разі загибелі військовослужбовця</t>
  </si>
  <si>
    <t>на поховання учасників антитерористичної операції на сході України (не пенсіонери, не працюючі)</t>
  </si>
  <si>
    <t>на виготовлення та встановлення намогильних споруд загиблим</t>
  </si>
  <si>
    <t xml:space="preserve">дітям військовослужбовців, які загинули (померли) в зоні проведення антитерористичної операції на сході України </t>
  </si>
  <si>
    <t>Надання матеріальної допомоги  сім’ям, дітям працівників органів Міністерств внутрішніх справ і надзвичайних ситуацій України, які загинули під час виконання службових обов’язків, колишнім працівникам з інвалідністю Міністерства внутрішніх справ</t>
  </si>
  <si>
    <t>сім’ям працівникам органів Міністерств внутрішніх справ і надзвичайних ситуацій України, які загинули під час виконання службових обов’язків</t>
  </si>
  <si>
    <t xml:space="preserve">дітям матеріальної допомоги  працівникам органів Міністерств внутрішніх справ і надзвичайних ситуацій України, які загинули під час виконання службових обов’язків </t>
  </si>
  <si>
    <t>Надання матеріальної допомоги громадянам, постраждалим внаслідок катастрофи на Чорнобильській атомній електростанції</t>
  </si>
  <si>
    <t>І категорія, не прерівнені до інвалідів війни</t>
  </si>
  <si>
    <t>ІІ, ІІІ категорія, у тому числі:</t>
  </si>
  <si>
    <t>ліквідатори</t>
  </si>
  <si>
    <t>потерпілі</t>
  </si>
  <si>
    <t>не віднесений до категорії</t>
  </si>
  <si>
    <t>сім’ям на оплату послуг поховання</t>
  </si>
  <si>
    <t>сім’ям померлих учасників ліквідації катастрофи на Чорнобильській атомній електростанції</t>
  </si>
  <si>
    <t>дітям, постраждалим внаслідок катастрофи на Чорнобильській атомній електростанції (одноразова)</t>
  </si>
  <si>
    <t xml:space="preserve">Надання матеріальної допомоги до Міжнародного дня захисту дітей одиноким матерям, які виховують дітей-інвалідів та сім’ям, у яких діти-інваліди перебувають під опікою </t>
  </si>
  <si>
    <t xml:space="preserve">Надання одноразової матеріальної допомоги дітям-інвалідам, які по-требують забезпечення підгузками  </t>
  </si>
  <si>
    <t>Надання матеріальної допомоги інвалідам колясочникам для обладнання зручностями житлових приміщень</t>
  </si>
  <si>
    <t>Надання одноразової матеріальної допомоги громадянам, які відповідно до законодавства, мають право на проведення безоплатного капітального ремонту житла та перебувають на обліку щодо цього</t>
  </si>
  <si>
    <t>Надання матеріальної допомоги спортсменам з інвалідністю до Дні фізичної культури і спорту України</t>
  </si>
  <si>
    <t>Виплати, передбачені відповідними рішеннями виконкому міської ради</t>
  </si>
  <si>
    <t>Надання матеріальної допомоги за рахунок обласного бюджету*</t>
  </si>
  <si>
    <t>УСЬОГО ЗА РОЗДІЛОМ 1</t>
  </si>
  <si>
    <t xml:space="preserve">2. Фінансова підтримка Криворізьким міським організаціям,  об’єднанням і товариствам ветеранів </t>
  </si>
  <si>
    <t>сім’ям військовослужбовців, які загинули (померли), пропали безвісти в зоні проведення антитерористичної операції на сході України або перебувають у полоні</t>
  </si>
  <si>
    <t>сім'ям працівників Міністерств внутрішніх справ та надзвичайних ситуацій, які загинули під час виконання службових обов’язків</t>
  </si>
  <si>
    <t>дитячим будинкам сімейного типу та прийомним сім’ям, у яких виховують 3 і більше дітей</t>
  </si>
  <si>
    <t>сім"ї загиблих в Афганістані, "Мі-8", "Курськ", Почесні громадяни</t>
  </si>
  <si>
    <t xml:space="preserve">Часткова компенсація за тепло– або водопостачання у зв’язку з підвищенням тарифів на комуна-льні послуги Національною комі-сією, що здійснює державне ре-гулювання у сферах енергетики та комунальних послуг
</t>
  </si>
  <si>
    <t>Надання  додаткових пільг з або-нентської плати за користування квартирним телефоном у розмірі 50% від затверджених тарифів громадянам, яким присвоєно звання «Почесний громадянин міста Кривого Рогу»</t>
  </si>
  <si>
    <t>Компенсаційні виплати  комунальним підприємствам міського електротранспорту на пільговий проїзд електро- та автотранспортом учасників антитерористичної операції на сході України, які не отримали статус «Учасник бойових дій»</t>
  </si>
  <si>
    <t>Компенсаційні виплати комунальним підприємствам міського електротранспорту на пільговий проїзд електро- та автотранспортом мешканців міста, які отримували пільгу за рахунок субвенції з державного бюджету та згідно із законодавством втратили її з  01.06. 2015</t>
  </si>
  <si>
    <t>4. Надання пільг окремим категоріям мешканців міста відповідно до чинного законодавства                                   (за гарантіями держави)</t>
  </si>
  <si>
    <t>УСЬОГО ЗА РОЗДІЛОМ 2</t>
  </si>
  <si>
    <t>УСЬОГО ЗА РОЗДІЛОМ 3</t>
  </si>
  <si>
    <t xml:space="preserve">Компенсаційні виплати  комуна-льним підприємствам міського електротранспорту на пільговий проїзд електро- та автотранспор-том окремих категорій громадян відповідно до чинного законо-давства </t>
  </si>
  <si>
    <t>Компенсація за пільговий проїзд окремих категорій громадян на залізничному транспорті</t>
  </si>
  <si>
    <t>5. Інші видатки</t>
  </si>
  <si>
    <t>5.1</t>
  </si>
  <si>
    <t>Забезпечення транспортних перевезень осіб з інвалідністю, ветеранів війни, праці та інших мешканців міста автобусом за заявками громадських організацій</t>
  </si>
  <si>
    <t>5.2</t>
  </si>
  <si>
    <t>Забезпечення транспортних пере-везень, пов’язаних з антитерори-стичною операцією на сході України</t>
  </si>
  <si>
    <t>5.3</t>
  </si>
  <si>
    <t>Видатки, пов’язані з виконанням заходів Програми (витрати на висвітлення діяльності департаменту соціальної політики виконкому Криворізької міської ради в засобах масової інформації, судові збори)</t>
  </si>
  <si>
    <t>5.4</t>
  </si>
  <si>
    <t>5.4.1</t>
  </si>
  <si>
    <t>5.4.2</t>
  </si>
  <si>
    <t>5.5</t>
  </si>
  <si>
    <t xml:space="preserve">проведення обіду до річниці Іловайської трагедії 29.08.2018  </t>
  </si>
  <si>
    <t>проведення обіду до річниці аварії на ЧАЕС 26.04.2018</t>
  </si>
  <si>
    <t xml:space="preserve">проведення обіду до Дня вшування ліквідаторів на ЧАЕС 14.12.2018 </t>
  </si>
  <si>
    <t>проведення обіду до річниці виводу військ з Афганістану 15.02.2018</t>
  </si>
  <si>
    <t>до Дня захисника України та козацтва 14.10.2018</t>
  </si>
  <si>
    <t>Забезпечення проведення заходів до пам’ятних дат і подій соціального спрямування</t>
  </si>
  <si>
    <t>УСЬОГО ЗА РОЗДІЛОМ 5</t>
  </si>
  <si>
    <t>УСЬОГО ЗА РОЗДІЛОМ 4</t>
  </si>
  <si>
    <t>6. Утримання комунальних установ соціальної сфери (0813241)</t>
  </si>
  <si>
    <t xml:space="preserve">7. Субвенція з міського бюджету районним у місті бюджетам
на фінансування проектів-переможців конкурсу місцевого розвитку «Громадський бюджет» у 2018 році
</t>
  </si>
  <si>
    <t>7.1</t>
  </si>
  <si>
    <t>7.2</t>
  </si>
  <si>
    <t>7.3</t>
  </si>
  <si>
    <t>Надання субвенції з міського бюджету до бюджету Саксаганської районної  у місті ради на фінансування проекту-переможця конкурсу місцевого розвитку «Громадський бюджет» «Зігрій турботою ветерана»</t>
  </si>
  <si>
    <t>УСЬОГО ЗА РОЗДІЛОМ 7</t>
  </si>
  <si>
    <t>Перелік завдань і заходів Програми за рахунок спеціального фонду</t>
  </si>
  <si>
    <t xml:space="preserve">Утримання комунальних установ «Будинок милосердя «Затишок», «Будинок милосердя» </t>
  </si>
  <si>
    <t xml:space="preserve">2. Субвенція з міського бюджету районним у місті бюджетам 
на фінансування проектів-переможців конкурсу місцевого розвитку «Громадський бюджет» у 2017 році
</t>
  </si>
  <si>
    <t xml:space="preserve">інвалідам війни ІІ, ІІІ  груп   Афганістану, на території інших держав </t>
  </si>
  <si>
    <t>8. Відшкодування за надання окремим категоріям громадян пільг з оплати послуг</t>
  </si>
  <si>
    <t>Відшкодування за надані послуги зв’язку пільговим категоріям громадян за рішенням Господар-ського суду Дніпропетровської області від 12.12.2017 за справою   № 904/8929/17</t>
  </si>
  <si>
    <t>УСЬОГО ЗА РОЗДІЛОМ 8</t>
  </si>
  <si>
    <t>Часткове відшкодування комуна-льному підприємству «Сансервіс» витрат на житлово-кому-        нальні послуги для тимчасово переміщених осіб, які прожива-ють у будинках модульного типу</t>
  </si>
  <si>
    <t>*Примітка: кількість їздок в електро- та автотраспорті за гарантіями держави - 2 914 691</t>
  </si>
  <si>
    <t>*Примітка: кількість їздок  на залізничному транспорті за гарантіями держави - 17 895</t>
  </si>
  <si>
    <t>Надання 50% додаткової пільги на оплату електроенергії, приро-дного газу, послуг тепло-, водо-постачання і водовідведення, квартирної плати (утримання бу-динків і споруд та при¬будин-кових територій), вивезення по-бутового сміття та рідких нечис-тот у межах норм, передбачених чинним законодавством України окремим категоріям громадян</t>
  </si>
  <si>
    <t>Інформація щодо виконання Програми соціального захисту окремих категорій мешканців  м. Кривого Рогу на 2017-2019 роки станом на 01.03.2018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</si>
</sst>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0.00000"/>
    <numFmt numFmtId="191" formatCode="0.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sz val="16"/>
      <name val="Tahoma"/>
      <family val="2"/>
    </font>
    <font>
      <sz val="28"/>
      <name val="Times New Roman"/>
      <family val="1"/>
    </font>
    <font>
      <sz val="36"/>
      <name val="Times New Roman"/>
      <family val="1"/>
    </font>
    <font>
      <b/>
      <i/>
      <sz val="36"/>
      <name val="Times New Roman"/>
      <family val="1"/>
    </font>
    <font>
      <b/>
      <sz val="36"/>
      <name val="Times New Roman"/>
      <family val="1"/>
    </font>
    <font>
      <i/>
      <sz val="36"/>
      <name val="Times New Roman"/>
      <family val="1"/>
    </font>
    <font>
      <sz val="36"/>
      <color indexed="9"/>
      <name val="Times New Roman"/>
      <family val="1"/>
    </font>
    <font>
      <i/>
      <sz val="36"/>
      <color indexed="9"/>
      <name val="Times New Roman"/>
      <family val="1"/>
    </font>
    <font>
      <b/>
      <i/>
      <sz val="33"/>
      <name val="Times New Roman"/>
      <family val="1"/>
    </font>
    <font>
      <b/>
      <sz val="30"/>
      <name val="Tahoma"/>
      <family val="2"/>
    </font>
    <font>
      <sz val="30"/>
      <name val="Tahoma"/>
      <family val="2"/>
    </font>
    <font>
      <sz val="40"/>
      <name val="Times New Roman"/>
      <family val="1"/>
    </font>
    <font>
      <b/>
      <sz val="40"/>
      <name val="Times New Roman"/>
      <family val="1"/>
    </font>
    <font>
      <b/>
      <i/>
      <sz val="40"/>
      <name val="Times New Roman"/>
      <family val="1"/>
    </font>
    <font>
      <b/>
      <i/>
      <sz val="29"/>
      <name val="Times New Roman"/>
      <family val="1"/>
    </font>
    <font>
      <sz val="3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7" fillId="0" borderId="0" xfId="0" applyFont="1" applyFill="1" applyAlignment="1">
      <alignment/>
    </xf>
    <xf numFmtId="189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189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189" fontId="9" fillId="0" borderId="10" xfId="0" applyNumberFormat="1" applyFont="1" applyFill="1" applyBorder="1" applyAlignment="1">
      <alignment horizontal="center" vertical="justify" wrapText="1"/>
    </xf>
    <xf numFmtId="189" fontId="10" fillId="0" borderId="10" xfId="0" applyNumberFormat="1" applyFont="1" applyFill="1" applyBorder="1" applyAlignment="1">
      <alignment horizontal="center" vertical="top" wrapText="1"/>
    </xf>
    <xf numFmtId="189" fontId="8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justify" wrapText="1"/>
    </xf>
    <xf numFmtId="1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189" fontId="8" fillId="0" borderId="10" xfId="0" applyNumberFormat="1" applyFont="1" applyFill="1" applyBorder="1" applyAlignment="1">
      <alignment horizontal="center" vertical="justify" wrapText="1"/>
    </xf>
    <xf numFmtId="3" fontId="8" fillId="0" borderId="10" xfId="0" applyNumberFormat="1" applyFont="1" applyFill="1" applyBorder="1" applyAlignment="1">
      <alignment horizontal="center" vertical="justify" wrapText="1"/>
    </xf>
    <xf numFmtId="188" fontId="8" fillId="0" borderId="0" xfId="0" applyNumberFormat="1" applyFont="1" applyFill="1" applyAlignment="1">
      <alignment/>
    </xf>
    <xf numFmtId="189" fontId="8" fillId="32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189" fontId="8" fillId="0" borderId="12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189" fontId="8" fillId="0" borderId="11" xfId="0" applyNumberFormat="1" applyFont="1" applyFill="1" applyBorder="1" applyAlignment="1">
      <alignment horizontal="center" vertical="top" wrapText="1"/>
    </xf>
    <xf numFmtId="189" fontId="8" fillId="0" borderId="13" xfId="0" applyNumberFormat="1" applyFont="1" applyFill="1" applyBorder="1" applyAlignment="1">
      <alignment horizontal="center" vertical="top" wrapText="1"/>
    </xf>
    <xf numFmtId="189" fontId="8" fillId="0" borderId="14" xfId="0" applyNumberFormat="1" applyFont="1" applyFill="1" applyBorder="1" applyAlignment="1">
      <alignment horizontal="center" vertical="top" wrapText="1"/>
    </xf>
    <xf numFmtId="189" fontId="8" fillId="0" borderId="15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189" fontId="8" fillId="0" borderId="16" xfId="0" applyNumberFormat="1" applyFont="1" applyFill="1" applyBorder="1" applyAlignment="1">
      <alignment horizontal="center" vertical="top" wrapText="1"/>
    </xf>
    <xf numFmtId="189" fontId="8" fillId="0" borderId="17" xfId="0" applyNumberFormat="1" applyFont="1" applyFill="1" applyBorder="1" applyAlignment="1">
      <alignment horizontal="center" vertical="top" wrapText="1"/>
    </xf>
    <xf numFmtId="189" fontId="8" fillId="0" borderId="18" xfId="0" applyNumberFormat="1" applyFont="1" applyFill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top" wrapText="1"/>
    </xf>
    <xf numFmtId="189" fontId="8" fillId="0" borderId="20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189" fontId="8" fillId="0" borderId="12" xfId="0" applyNumberFormat="1" applyFont="1" applyFill="1" applyBorder="1" applyAlignment="1">
      <alignment horizontal="center" vertical="top" wrapText="1"/>
    </xf>
    <xf numFmtId="189" fontId="8" fillId="0" borderId="13" xfId="0" applyNumberFormat="1" applyFont="1" applyFill="1" applyBorder="1" applyAlignment="1">
      <alignment horizontal="center" vertical="top" wrapText="1"/>
    </xf>
    <xf numFmtId="189" fontId="8" fillId="0" borderId="14" xfId="0" applyNumberFormat="1" applyFont="1" applyFill="1" applyBorder="1" applyAlignment="1">
      <alignment horizontal="center" vertical="top" wrapText="1"/>
    </xf>
    <xf numFmtId="189" fontId="8" fillId="0" borderId="20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189" fontId="8" fillId="32" borderId="10" xfId="0" applyNumberFormat="1" applyFont="1" applyFill="1" applyBorder="1" applyAlignment="1">
      <alignment horizontal="center" vertical="justify" wrapText="1"/>
    </xf>
    <xf numFmtId="189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justify" wrapText="1"/>
    </xf>
    <xf numFmtId="189" fontId="8" fillId="0" borderId="10" xfId="0" applyNumberFormat="1" applyFont="1" applyFill="1" applyBorder="1" applyAlignment="1">
      <alignment horizontal="center" vertical="top" wrapText="1"/>
    </xf>
    <xf numFmtId="189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top"/>
    </xf>
    <xf numFmtId="3" fontId="10" fillId="0" borderId="10" xfId="0" applyNumberFormat="1" applyFont="1" applyFill="1" applyBorder="1" applyAlignment="1">
      <alignment horizontal="center" vertical="top" wrapText="1"/>
    </xf>
    <xf numFmtId="189" fontId="10" fillId="33" borderId="10" xfId="0" applyNumberFormat="1" applyFont="1" applyFill="1" applyBorder="1" applyAlignment="1">
      <alignment horizontal="center" vertical="top" wrapText="1"/>
    </xf>
    <xf numFmtId="189" fontId="8" fillId="33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/>
    </xf>
    <xf numFmtId="188" fontId="8" fillId="0" borderId="0" xfId="0" applyNumberFormat="1" applyFont="1" applyFill="1" applyBorder="1" applyAlignment="1">
      <alignment horizontal="center" vertical="justify"/>
    </xf>
    <xf numFmtId="189" fontId="8" fillId="0" borderId="0" xfId="0" applyNumberFormat="1" applyFont="1" applyFill="1" applyBorder="1" applyAlignment="1">
      <alignment horizontal="center" vertical="top" wrapText="1"/>
    </xf>
    <xf numFmtId="189" fontId="10" fillId="0" borderId="0" xfId="0" applyNumberFormat="1" applyFont="1" applyFill="1" applyBorder="1" applyAlignment="1">
      <alignment horizontal="left" vertical="top" wrapText="1"/>
    </xf>
    <xf numFmtId="189" fontId="10" fillId="0" borderId="0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center" vertical="top" wrapText="1"/>
    </xf>
    <xf numFmtId="189" fontId="8" fillId="0" borderId="0" xfId="0" applyNumberFormat="1" applyFont="1" applyFill="1" applyBorder="1" applyAlignment="1">
      <alignment horizontal="justify" vertical="top" wrapText="1"/>
    </xf>
    <xf numFmtId="189" fontId="11" fillId="0" borderId="0" xfId="0" applyNumberFormat="1" applyFont="1" applyFill="1" applyBorder="1" applyAlignment="1">
      <alignment horizontal="center" vertical="top" wrapText="1"/>
    </xf>
    <xf numFmtId="189" fontId="9" fillId="0" borderId="0" xfId="0" applyNumberFormat="1" applyFont="1" applyFill="1" applyBorder="1" applyAlignment="1">
      <alignment horizontal="justify" vertical="top" wrapText="1"/>
    </xf>
    <xf numFmtId="189" fontId="9" fillId="0" borderId="0" xfId="0" applyNumberFormat="1" applyFont="1" applyFill="1" applyBorder="1" applyAlignment="1">
      <alignment horizontal="left" vertical="top" wrapText="1"/>
    </xf>
    <xf numFmtId="189" fontId="9" fillId="0" borderId="0" xfId="0" applyNumberFormat="1" applyFont="1" applyFill="1" applyBorder="1" applyAlignment="1">
      <alignment horizontal="justify" wrapText="1"/>
    </xf>
    <xf numFmtId="188" fontId="8" fillId="0" borderId="0" xfId="0" applyNumberFormat="1" applyFont="1" applyFill="1" applyBorder="1" applyAlignment="1">
      <alignment horizontal="justify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justify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89" fontId="11" fillId="0" borderId="10" xfId="0" applyNumberFormat="1" applyFont="1" applyFill="1" applyBorder="1" applyAlignment="1">
      <alignment horizontal="center" vertical="justify" wrapText="1"/>
    </xf>
    <xf numFmtId="189" fontId="9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189" fontId="11" fillId="0" borderId="10" xfId="0" applyNumberFormat="1" applyFont="1" applyFill="1" applyBorder="1" applyAlignment="1">
      <alignment horizontal="center" vertical="top" wrapText="1"/>
    </xf>
    <xf numFmtId="189" fontId="11" fillId="0" borderId="12" xfId="0" applyNumberFormat="1" applyFont="1" applyFill="1" applyBorder="1" applyAlignment="1">
      <alignment horizontal="center" vertical="top" wrapText="1"/>
    </xf>
    <xf numFmtId="189" fontId="9" fillId="0" borderId="12" xfId="0" applyNumberFormat="1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189" fontId="9" fillId="0" borderId="11" xfId="0" applyNumberFormat="1" applyFont="1" applyFill="1" applyBorder="1" applyAlignment="1">
      <alignment horizontal="center" vertical="top" wrapText="1"/>
    </xf>
    <xf numFmtId="189" fontId="9" fillId="0" borderId="13" xfId="0" applyNumberFormat="1" applyFont="1" applyFill="1" applyBorder="1" applyAlignment="1">
      <alignment horizontal="center" vertical="top" wrapText="1"/>
    </xf>
    <xf numFmtId="189" fontId="9" fillId="0" borderId="14" xfId="0" applyNumberFormat="1" applyFont="1" applyFill="1" applyBorder="1" applyAlignment="1">
      <alignment horizontal="center" vertical="top" wrapText="1"/>
    </xf>
    <xf numFmtId="189" fontId="9" fillId="0" borderId="20" xfId="0" applyNumberFormat="1" applyFont="1" applyFill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 horizontal="center" vertical="top" wrapText="1"/>
    </xf>
    <xf numFmtId="189" fontId="11" fillId="0" borderId="11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justify" wrapText="1"/>
    </xf>
    <xf numFmtId="3" fontId="11" fillId="0" borderId="12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wrapText="1"/>
    </xf>
    <xf numFmtId="18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189" fontId="11" fillId="32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justify"/>
    </xf>
    <xf numFmtId="189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189" fontId="11" fillId="0" borderId="10" xfId="0" applyNumberFormat="1" applyFont="1" applyFill="1" applyBorder="1" applyAlignment="1">
      <alignment/>
    </xf>
    <xf numFmtId="189" fontId="9" fillId="32" borderId="10" xfId="0" applyNumberFormat="1" applyFont="1" applyFill="1" applyBorder="1" applyAlignment="1">
      <alignment horizontal="center" vertical="justify" wrapText="1"/>
    </xf>
    <xf numFmtId="49" fontId="8" fillId="0" borderId="10" xfId="0" applyNumberFormat="1" applyFont="1" applyFill="1" applyBorder="1" applyAlignment="1">
      <alignment horizontal="center" vertical="justify"/>
    </xf>
    <xf numFmtId="3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/>
    </xf>
    <xf numFmtId="189" fontId="17" fillId="0" borderId="10" xfId="0" applyNumberFormat="1" applyFont="1" applyFill="1" applyBorder="1" applyAlignment="1">
      <alignment horizontal="center" vertical="top" wrapText="1"/>
    </xf>
    <xf numFmtId="189" fontId="18" fillId="0" borderId="1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88" fontId="17" fillId="0" borderId="0" xfId="0" applyNumberFormat="1" applyFont="1" applyFill="1" applyAlignment="1">
      <alignment/>
    </xf>
    <xf numFmtId="189" fontId="17" fillId="0" borderId="0" xfId="0" applyNumberFormat="1" applyFont="1" applyFill="1" applyAlignment="1">
      <alignment/>
    </xf>
    <xf numFmtId="189" fontId="18" fillId="33" borderId="10" xfId="0" applyNumberFormat="1" applyFont="1" applyFill="1" applyBorder="1" applyAlignment="1">
      <alignment horizontal="center" vertical="top" wrapText="1"/>
    </xf>
    <xf numFmtId="189" fontId="10" fillId="0" borderId="13" xfId="0" applyNumberFormat="1" applyFont="1" applyFill="1" applyBorder="1" applyAlignment="1">
      <alignment horizontal="center" vertical="top" wrapText="1"/>
    </xf>
    <xf numFmtId="189" fontId="10" fillId="0" borderId="14" xfId="0" applyNumberFormat="1" applyFont="1" applyFill="1" applyBorder="1" applyAlignment="1">
      <alignment horizontal="center" vertical="top" wrapText="1"/>
    </xf>
    <xf numFmtId="189" fontId="10" fillId="0" borderId="15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left" wrapText="1"/>
    </xf>
    <xf numFmtId="4" fontId="8" fillId="0" borderId="15" xfId="0" applyNumberFormat="1" applyFont="1" applyFill="1" applyBorder="1" applyAlignment="1">
      <alignment horizontal="left" wrapText="1"/>
    </xf>
    <xf numFmtId="4" fontId="9" fillId="0" borderId="13" xfId="0" applyNumberFormat="1" applyFont="1" applyFill="1" applyBorder="1" applyAlignment="1">
      <alignment horizontal="left" wrapText="1"/>
    </xf>
    <xf numFmtId="4" fontId="9" fillId="0" borderId="15" xfId="0" applyNumberFormat="1" applyFont="1" applyFill="1" applyBorder="1" applyAlignment="1">
      <alignment horizontal="left" wrapText="1"/>
    </xf>
    <xf numFmtId="189" fontId="11" fillId="0" borderId="13" xfId="0" applyNumberFormat="1" applyFont="1" applyFill="1" applyBorder="1" applyAlignment="1">
      <alignment horizontal="center" vertical="top" wrapText="1"/>
    </xf>
    <xf numFmtId="189" fontId="11" fillId="0" borderId="14" xfId="0" applyNumberFormat="1" applyFont="1" applyFill="1" applyBorder="1" applyAlignment="1">
      <alignment horizontal="center" vertical="top" wrapText="1"/>
    </xf>
    <xf numFmtId="189" fontId="11" fillId="0" borderId="15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189" fontId="8" fillId="0" borderId="16" xfId="0" applyNumberFormat="1" applyFont="1" applyFill="1" applyBorder="1" applyAlignment="1">
      <alignment horizontal="center" vertical="top" wrapText="1"/>
    </xf>
    <xf numFmtId="189" fontId="8" fillId="0" borderId="17" xfId="0" applyNumberFormat="1" applyFont="1" applyFill="1" applyBorder="1" applyAlignment="1">
      <alignment horizontal="center" vertical="top" wrapText="1"/>
    </xf>
    <xf numFmtId="189" fontId="8" fillId="0" borderId="18" xfId="0" applyNumberFormat="1" applyFont="1" applyFill="1" applyBorder="1" applyAlignment="1">
      <alignment horizontal="center" vertical="top" wrapText="1"/>
    </xf>
    <xf numFmtId="189" fontId="8" fillId="0" borderId="19" xfId="0" applyNumberFormat="1" applyFont="1" applyFill="1" applyBorder="1" applyAlignment="1">
      <alignment horizontal="center" vertical="top" wrapText="1"/>
    </xf>
    <xf numFmtId="189" fontId="8" fillId="0" borderId="21" xfId="0" applyNumberFormat="1" applyFont="1" applyFill="1" applyBorder="1" applyAlignment="1">
      <alignment horizontal="center" vertical="top" wrapText="1"/>
    </xf>
    <xf numFmtId="189" fontId="8" fillId="0" borderId="20" xfId="0" applyNumberFormat="1" applyFont="1" applyFill="1" applyBorder="1" applyAlignment="1">
      <alignment horizontal="center" vertical="top" wrapText="1"/>
    </xf>
    <xf numFmtId="189" fontId="8" fillId="0" borderId="11" xfId="0" applyNumberFormat="1" applyFont="1" applyFill="1" applyBorder="1" applyAlignment="1">
      <alignment horizontal="center" vertical="top" wrapText="1"/>
    </xf>
    <xf numFmtId="189" fontId="8" fillId="0" borderId="12" xfId="0" applyNumberFormat="1" applyFont="1" applyFill="1" applyBorder="1" applyAlignment="1">
      <alignment horizontal="center" vertical="top" wrapText="1"/>
    </xf>
    <xf numFmtId="189" fontId="11" fillId="0" borderId="13" xfId="0" applyNumberFormat="1" applyFont="1" applyFill="1" applyBorder="1" applyAlignment="1">
      <alignment horizontal="justify" wrapText="1"/>
    </xf>
    <xf numFmtId="189" fontId="11" fillId="0" borderId="15" xfId="0" applyNumberFormat="1" applyFont="1" applyFill="1" applyBorder="1" applyAlignment="1">
      <alignment horizontal="justify" wrapText="1"/>
    </xf>
    <xf numFmtId="4" fontId="8" fillId="0" borderId="13" xfId="0" applyNumberFormat="1" applyFont="1" applyFill="1" applyBorder="1" applyAlignment="1">
      <alignment horizontal="justify" wrapText="1"/>
    </xf>
    <xf numFmtId="4" fontId="8" fillId="0" borderId="15" xfId="0" applyNumberFormat="1" applyFont="1" applyFill="1" applyBorder="1" applyAlignment="1">
      <alignment horizontal="justify" wrapText="1"/>
    </xf>
    <xf numFmtId="4" fontId="11" fillId="0" borderId="13" xfId="0" applyNumberFormat="1" applyFont="1" applyFill="1" applyBorder="1" applyAlignment="1">
      <alignment horizontal="right" wrapText="1"/>
    </xf>
    <xf numFmtId="4" fontId="11" fillId="0" borderId="15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4" fontId="9" fillId="0" borderId="13" xfId="0" applyNumberFormat="1" applyFont="1" applyFill="1" applyBorder="1" applyAlignment="1">
      <alignment horizontal="justify" wrapText="1"/>
    </xf>
    <xf numFmtId="4" fontId="9" fillId="0" borderId="15" xfId="0" applyNumberFormat="1" applyFont="1" applyFill="1" applyBorder="1" applyAlignment="1">
      <alignment horizontal="justify" wrapText="1"/>
    </xf>
    <xf numFmtId="189" fontId="8" fillId="0" borderId="13" xfId="0" applyNumberFormat="1" applyFont="1" applyFill="1" applyBorder="1" applyAlignment="1">
      <alignment horizontal="justify" vertical="top" wrapText="1"/>
    </xf>
    <xf numFmtId="189" fontId="8" fillId="0" borderId="15" xfId="0" applyNumberFormat="1" applyFont="1" applyFill="1" applyBorder="1" applyAlignment="1">
      <alignment horizontal="justify" vertical="top" wrapText="1"/>
    </xf>
    <xf numFmtId="189" fontId="8" fillId="0" borderId="13" xfId="0" applyNumberFormat="1" applyFont="1" applyFill="1" applyBorder="1" applyAlignment="1">
      <alignment horizontal="center" vertical="top" wrapText="1"/>
    </xf>
    <xf numFmtId="189" fontId="8" fillId="0" borderId="14" xfId="0" applyNumberFormat="1" applyFont="1" applyFill="1" applyBorder="1" applyAlignment="1">
      <alignment horizontal="center" vertical="top" wrapText="1"/>
    </xf>
    <xf numFmtId="189" fontId="8" fillId="0" borderId="15" xfId="0" applyNumberFormat="1" applyFont="1" applyFill="1" applyBorder="1" applyAlignment="1">
      <alignment horizontal="center" vertical="top" wrapText="1"/>
    </xf>
    <xf numFmtId="189" fontId="8" fillId="0" borderId="13" xfId="0" applyNumberFormat="1" applyFont="1" applyFill="1" applyBorder="1" applyAlignment="1">
      <alignment horizontal="left" vertical="top" wrapText="1"/>
    </xf>
    <xf numFmtId="189" fontId="8" fillId="0" borderId="15" xfId="0" applyNumberFormat="1" applyFont="1" applyFill="1" applyBorder="1" applyAlignment="1">
      <alignment horizontal="left" vertical="top" wrapText="1"/>
    </xf>
    <xf numFmtId="4" fontId="14" fillId="0" borderId="13" xfId="0" applyNumberFormat="1" applyFont="1" applyFill="1" applyBorder="1" applyAlignment="1">
      <alignment horizontal="left" wrapText="1"/>
    </xf>
    <xf numFmtId="4" fontId="14" fillId="0" borderId="15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189" fontId="10" fillId="0" borderId="16" xfId="0" applyNumberFormat="1" applyFont="1" applyFill="1" applyBorder="1" applyAlignment="1">
      <alignment horizontal="center" vertical="top" wrapText="1"/>
    </xf>
    <xf numFmtId="189" fontId="10" fillId="0" borderId="17" xfId="0" applyNumberFormat="1" applyFont="1" applyFill="1" applyBorder="1" applyAlignment="1">
      <alignment horizontal="center" vertical="top" wrapText="1"/>
    </xf>
    <xf numFmtId="189" fontId="10" fillId="0" borderId="18" xfId="0" applyNumberFormat="1" applyFont="1" applyFill="1" applyBorder="1" applyAlignment="1">
      <alignment horizontal="center" vertical="top" wrapText="1"/>
    </xf>
    <xf numFmtId="189" fontId="10" fillId="0" borderId="19" xfId="0" applyNumberFormat="1" applyFont="1" applyFill="1" applyBorder="1" applyAlignment="1">
      <alignment horizontal="center" vertical="top" wrapText="1"/>
    </xf>
    <xf numFmtId="189" fontId="10" fillId="0" borderId="21" xfId="0" applyNumberFormat="1" applyFont="1" applyFill="1" applyBorder="1" applyAlignment="1">
      <alignment horizontal="center" vertical="top" wrapText="1"/>
    </xf>
    <xf numFmtId="189" fontId="10" fillId="0" borderId="20" xfId="0" applyNumberFormat="1" applyFont="1" applyFill="1" applyBorder="1" applyAlignment="1">
      <alignment horizontal="center" vertical="top" wrapText="1"/>
    </xf>
    <xf numFmtId="189" fontId="11" fillId="0" borderId="13" xfId="0" applyNumberFormat="1" applyFont="1" applyFill="1" applyBorder="1" applyAlignment="1">
      <alignment horizontal="justify" vertical="top" wrapText="1"/>
    </xf>
    <xf numFmtId="189" fontId="11" fillId="0" borderId="15" xfId="0" applyNumberFormat="1" applyFont="1" applyFill="1" applyBorder="1" applyAlignment="1">
      <alignment horizontal="justify" vertical="top" wrapText="1"/>
    </xf>
    <xf numFmtId="189" fontId="20" fillId="0" borderId="13" xfId="0" applyNumberFormat="1" applyFont="1" applyFill="1" applyBorder="1" applyAlignment="1">
      <alignment horizontal="justify" vertical="top" wrapText="1"/>
    </xf>
    <xf numFmtId="189" fontId="20" fillId="0" borderId="15" xfId="0" applyNumberFormat="1" applyFont="1" applyFill="1" applyBorder="1" applyAlignment="1">
      <alignment horizontal="justify" vertical="top" wrapText="1"/>
    </xf>
    <xf numFmtId="189" fontId="8" fillId="0" borderId="11" xfId="0" applyNumberFormat="1" applyFont="1" applyFill="1" applyBorder="1" applyAlignment="1">
      <alignment horizontal="center" vertical="justify" wrapText="1"/>
    </xf>
    <xf numFmtId="189" fontId="8" fillId="0" borderId="12" xfId="0" applyNumberFormat="1" applyFont="1" applyFill="1" applyBorder="1" applyAlignment="1">
      <alignment horizontal="center" vertical="justify" wrapText="1"/>
    </xf>
    <xf numFmtId="189" fontId="8" fillId="0" borderId="16" xfId="0" applyNumberFormat="1" applyFont="1" applyFill="1" applyBorder="1" applyAlignment="1">
      <alignment horizontal="justify" vertical="top" wrapText="1"/>
    </xf>
    <xf numFmtId="189" fontId="8" fillId="0" borderId="18" xfId="0" applyNumberFormat="1" applyFont="1" applyFill="1" applyBorder="1" applyAlignment="1">
      <alignment horizontal="justify" vertical="top" wrapText="1"/>
    </xf>
    <xf numFmtId="189" fontId="8" fillId="0" borderId="19" xfId="0" applyNumberFormat="1" applyFont="1" applyFill="1" applyBorder="1" applyAlignment="1">
      <alignment horizontal="justify" vertical="top" wrapText="1"/>
    </xf>
    <xf numFmtId="189" fontId="8" fillId="0" borderId="20" xfId="0" applyNumberFormat="1" applyFont="1" applyFill="1" applyBorder="1" applyAlignment="1">
      <alignment horizontal="justify" vertical="top" wrapText="1"/>
    </xf>
    <xf numFmtId="189" fontId="18" fillId="0" borderId="13" xfId="0" applyNumberFormat="1" applyFont="1" applyFill="1" applyBorder="1" applyAlignment="1">
      <alignment horizontal="left" vertical="top" wrapText="1"/>
    </xf>
    <xf numFmtId="189" fontId="18" fillId="0" borderId="15" xfId="0" applyNumberFormat="1" applyFon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 horizontal="center" vertical="top"/>
    </xf>
    <xf numFmtId="3" fontId="8" fillId="0" borderId="12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justify"/>
    </xf>
    <xf numFmtId="189" fontId="8" fillId="0" borderId="0" xfId="0" applyNumberFormat="1" applyFont="1" applyFill="1" applyBorder="1" applyAlignment="1">
      <alignment horizontal="justify" vertical="top" wrapText="1"/>
    </xf>
    <xf numFmtId="189" fontId="9" fillId="0" borderId="0" xfId="0" applyNumberFormat="1" applyFont="1" applyFill="1" applyBorder="1" applyAlignment="1">
      <alignment horizontal="left" vertical="top" wrapText="1"/>
    </xf>
    <xf numFmtId="189" fontId="8" fillId="0" borderId="0" xfId="0" applyNumberFormat="1" applyFont="1" applyFill="1" applyBorder="1" applyAlignment="1">
      <alignment horizontal="left" vertical="top" wrapText="1"/>
    </xf>
    <xf numFmtId="189" fontId="9" fillId="0" borderId="0" xfId="0" applyNumberFormat="1" applyFont="1" applyFill="1" applyBorder="1" applyAlignment="1">
      <alignment horizontal="justify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justify"/>
    </xf>
    <xf numFmtId="0" fontId="11" fillId="0" borderId="0" xfId="0" applyFont="1" applyFill="1" applyBorder="1" applyAlignment="1">
      <alignment horizontal="justify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justify" wrapText="1"/>
    </xf>
    <xf numFmtId="189" fontId="8" fillId="0" borderId="13" xfId="0" applyNumberFormat="1" applyFont="1" applyFill="1" applyBorder="1" applyAlignment="1">
      <alignment horizontal="justify" wrapText="1"/>
    </xf>
    <xf numFmtId="189" fontId="8" fillId="0" borderId="15" xfId="0" applyNumberFormat="1" applyFont="1" applyFill="1" applyBorder="1" applyAlignment="1">
      <alignment horizontal="justify" wrapText="1"/>
    </xf>
    <xf numFmtId="189" fontId="9" fillId="0" borderId="13" xfId="0" applyNumberFormat="1" applyFont="1" applyFill="1" applyBorder="1" applyAlignment="1">
      <alignment horizontal="center" vertical="top" wrapText="1"/>
    </xf>
    <xf numFmtId="189" fontId="9" fillId="0" borderId="14" xfId="0" applyNumberFormat="1" applyFont="1" applyFill="1" applyBorder="1" applyAlignment="1">
      <alignment horizontal="center" vertical="top" wrapText="1"/>
    </xf>
    <xf numFmtId="189" fontId="9" fillId="0" borderId="15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9" fillId="0" borderId="15" xfId="0" applyNumberFormat="1" applyFont="1" applyFill="1" applyBorder="1" applyAlignment="1">
      <alignment horizontal="center" wrapText="1"/>
    </xf>
    <xf numFmtId="189" fontId="10" fillId="0" borderId="13" xfId="0" applyNumberFormat="1" applyFont="1" applyFill="1" applyBorder="1" applyAlignment="1">
      <alignment horizontal="justify" vertical="top" wrapText="1"/>
    </xf>
    <xf numFmtId="189" fontId="10" fillId="0" borderId="15" xfId="0" applyNumberFormat="1" applyFont="1" applyFill="1" applyBorder="1" applyAlignment="1">
      <alignment horizontal="justify" vertical="top" wrapText="1"/>
    </xf>
    <xf numFmtId="189" fontId="9" fillId="0" borderId="13" xfId="0" applyNumberFormat="1" applyFont="1" applyFill="1" applyBorder="1" applyAlignment="1">
      <alignment horizontal="justify" vertical="top" wrapText="1"/>
    </xf>
    <xf numFmtId="189" fontId="9" fillId="0" borderId="15" xfId="0" applyNumberFormat="1" applyFont="1" applyFill="1" applyBorder="1" applyAlignment="1">
      <alignment horizontal="justify" vertical="top" wrapText="1"/>
    </xf>
    <xf numFmtId="189" fontId="21" fillId="0" borderId="13" xfId="0" applyNumberFormat="1" applyFont="1" applyFill="1" applyBorder="1" applyAlignment="1">
      <alignment horizontal="justify" vertical="top" wrapText="1"/>
    </xf>
    <xf numFmtId="189" fontId="21" fillId="0" borderId="15" xfId="0" applyNumberFormat="1" applyFont="1" applyFill="1" applyBorder="1" applyAlignment="1">
      <alignment horizontal="justify" vertical="top" wrapText="1"/>
    </xf>
    <xf numFmtId="189" fontId="10" fillId="0" borderId="13" xfId="0" applyNumberFormat="1" applyFont="1" applyFill="1" applyBorder="1" applyAlignment="1">
      <alignment horizontal="center" wrapText="1"/>
    </xf>
    <xf numFmtId="189" fontId="10" fillId="0" borderId="14" xfId="0" applyNumberFormat="1" applyFont="1" applyFill="1" applyBorder="1" applyAlignment="1">
      <alignment horizontal="center" wrapText="1"/>
    </xf>
    <xf numFmtId="189" fontId="10" fillId="0" borderId="15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4"/>
  <sheetViews>
    <sheetView tabSelected="1" view="pageBreakPreview" zoomScale="25" zoomScaleNormal="75" zoomScaleSheetLayoutView="25" zoomScalePageLayoutView="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4" sqref="A4:K4"/>
    </sheetView>
  </sheetViews>
  <sheetFormatPr defaultColWidth="9.00390625" defaultRowHeight="12.75"/>
  <cols>
    <col min="1" max="1" width="16.25390625" style="3" customWidth="1"/>
    <col min="2" max="2" width="17.00390625" style="4" customWidth="1"/>
    <col min="3" max="3" width="84.125" style="5" customWidth="1"/>
    <col min="4" max="4" width="47.00390625" style="4" bestFit="1" customWidth="1"/>
    <col min="5" max="5" width="36.625" style="4" customWidth="1"/>
    <col min="6" max="6" width="35.625" style="4" customWidth="1"/>
    <col min="7" max="7" width="32.625" style="4" customWidth="1"/>
    <col min="8" max="8" width="5.25390625" style="4" hidden="1" customWidth="1"/>
    <col min="9" max="9" width="3.375" style="4" hidden="1" customWidth="1"/>
    <col min="10" max="10" width="31.75390625" style="4" customWidth="1"/>
    <col min="11" max="11" width="33.875" style="4" customWidth="1"/>
    <col min="12" max="12" width="1.00390625" style="4" hidden="1" customWidth="1"/>
    <col min="13" max="16" width="9.125" style="4" hidden="1" customWidth="1"/>
    <col min="17" max="17" width="9.125" style="4" customWidth="1"/>
    <col min="18" max="18" width="23.625" style="4" bestFit="1" customWidth="1"/>
    <col min="19" max="19" width="23.375" style="4" customWidth="1"/>
    <col min="20" max="20" width="25.25390625" style="4" bestFit="1" customWidth="1"/>
    <col min="21" max="21" width="23.625" style="4" customWidth="1"/>
    <col min="22" max="22" width="41.25390625" style="4" bestFit="1" customWidth="1"/>
    <col min="23" max="23" width="28.75390625" style="4" customWidth="1"/>
    <col min="24" max="24" width="9.125" style="4" customWidth="1"/>
    <col min="25" max="25" width="41.25390625" style="4" bestFit="1" customWidth="1"/>
    <col min="26" max="26" width="20.125" style="4" customWidth="1"/>
    <col min="27" max="27" width="18.875" style="4" customWidth="1"/>
    <col min="28" max="31" width="9.125" style="4" customWidth="1"/>
    <col min="32" max="32" width="8.125" style="4" customWidth="1"/>
    <col min="33" max="16384" width="9.125" style="4" customWidth="1"/>
  </cols>
  <sheetData>
    <row r="1" spans="5:11" ht="126.75" customHeight="1">
      <c r="E1" s="6"/>
      <c r="F1" s="220"/>
      <c r="G1" s="220"/>
      <c r="H1" s="220"/>
      <c r="I1" s="220"/>
      <c r="J1" s="220"/>
      <c r="K1" s="220"/>
    </row>
    <row r="2" spans="10:11" ht="81.75" customHeight="1">
      <c r="J2" s="221"/>
      <c r="K2" s="221"/>
    </row>
    <row r="3" ht="42.75" customHeight="1"/>
    <row r="4" spans="1:11" ht="171.75" customHeight="1">
      <c r="A4" s="222" t="s">
        <v>170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</row>
    <row r="5" ht="90.75" customHeight="1">
      <c r="J5" s="4" t="s">
        <v>21</v>
      </c>
    </row>
    <row r="6" spans="1:11" s="1" customFormat="1" ht="32.25" customHeight="1">
      <c r="A6" s="142" t="s">
        <v>22</v>
      </c>
      <c r="B6" s="144" t="s">
        <v>23</v>
      </c>
      <c r="C6" s="145"/>
      <c r="D6" s="142" t="s">
        <v>78</v>
      </c>
      <c r="E6" s="142" t="s">
        <v>48</v>
      </c>
      <c r="F6" s="142" t="s">
        <v>55</v>
      </c>
      <c r="G6" s="142" t="s">
        <v>56</v>
      </c>
      <c r="H6" s="144" t="s">
        <v>57</v>
      </c>
      <c r="I6" s="148"/>
      <c r="J6" s="145"/>
      <c r="K6" s="142" t="s">
        <v>24</v>
      </c>
    </row>
    <row r="7" spans="1:22" s="1" customFormat="1" ht="108" customHeight="1">
      <c r="A7" s="143"/>
      <c r="B7" s="146"/>
      <c r="C7" s="147"/>
      <c r="D7" s="143"/>
      <c r="E7" s="143"/>
      <c r="F7" s="143"/>
      <c r="G7" s="143"/>
      <c r="H7" s="146"/>
      <c r="I7" s="149"/>
      <c r="J7" s="147"/>
      <c r="K7" s="143"/>
      <c r="T7" s="2"/>
      <c r="U7" s="2"/>
      <c r="V7" s="2"/>
    </row>
    <row r="8" spans="1:22" ht="54.75" customHeight="1">
      <c r="A8" s="8">
        <v>1</v>
      </c>
      <c r="B8" s="150">
        <v>2</v>
      </c>
      <c r="C8" s="151"/>
      <c r="D8" s="8">
        <v>4</v>
      </c>
      <c r="E8" s="8">
        <v>5</v>
      </c>
      <c r="F8" s="8"/>
      <c r="G8" s="8">
        <v>6</v>
      </c>
      <c r="H8" s="150">
        <v>7</v>
      </c>
      <c r="I8" s="152"/>
      <c r="J8" s="151"/>
      <c r="K8" s="9">
        <v>8</v>
      </c>
      <c r="V8" s="7"/>
    </row>
    <row r="9" spans="1:22" ht="67.5" customHeight="1">
      <c r="A9" s="153" t="s">
        <v>25</v>
      </c>
      <c r="B9" s="154"/>
      <c r="C9" s="154"/>
      <c r="D9" s="154"/>
      <c r="E9" s="154"/>
      <c r="F9" s="154"/>
      <c r="G9" s="154"/>
      <c r="H9" s="154"/>
      <c r="I9" s="154"/>
      <c r="J9" s="154"/>
      <c r="K9" s="155"/>
      <c r="V9" s="7"/>
    </row>
    <row r="10" spans="1:25" ht="140.25" customHeight="1">
      <c r="A10" s="10" t="s">
        <v>20</v>
      </c>
      <c r="B10" s="156" t="s">
        <v>72</v>
      </c>
      <c r="C10" s="157"/>
      <c r="D10" s="11">
        <f>SUM(D11:D17)</f>
        <v>1855</v>
      </c>
      <c r="E10" s="11">
        <f>SUM(E11:E17)</f>
        <v>75</v>
      </c>
      <c r="F10" s="11">
        <f>SUM(F11:F17)</f>
        <v>75</v>
      </c>
      <c r="G10" s="11">
        <f aca="true" t="shared" si="0" ref="G10:G18">F10</f>
        <v>75</v>
      </c>
      <c r="H10" s="12" t="e">
        <f>G10/#REF!*100</f>
        <v>#REF!</v>
      </c>
      <c r="I10" s="12"/>
      <c r="J10" s="13">
        <f aca="true" t="shared" si="1" ref="J10:J29">F10/E10*100</f>
        <v>100</v>
      </c>
      <c r="K10" s="14">
        <f>SUM(K11:K17)</f>
        <v>15</v>
      </c>
      <c r="Q10" s="4" t="s">
        <v>52</v>
      </c>
      <c r="R10" s="15"/>
      <c r="V10" s="7" t="e">
        <f>D10+D19+D34+D37+D38+D49+D51+D55+#REF!+D36</f>
        <v>#REF!</v>
      </c>
      <c r="Y10" s="16" t="e">
        <f>K10+K11+K16+K17+K20+K21+K22+K29+K31+K32+K33+K34+K35+K36+K37+K38+K48+#REF!</f>
        <v>#REF!</v>
      </c>
    </row>
    <row r="11" spans="1:23" ht="100.5" customHeight="1">
      <c r="A11" s="17"/>
      <c r="B11" s="138" t="s">
        <v>79</v>
      </c>
      <c r="C11" s="139"/>
      <c r="D11" s="18">
        <v>40</v>
      </c>
      <c r="E11" s="18">
        <v>30</v>
      </c>
      <c r="F11" s="18">
        <v>30</v>
      </c>
      <c r="G11" s="13">
        <f t="shared" si="0"/>
        <v>30</v>
      </c>
      <c r="H11" s="12" t="e">
        <f>G11/#REF!*100</f>
        <v>#REF!</v>
      </c>
      <c r="I11" s="12"/>
      <c r="J11" s="13">
        <f t="shared" si="1"/>
        <v>100</v>
      </c>
      <c r="K11" s="19">
        <v>6</v>
      </c>
      <c r="R11" s="20">
        <f>G11+G17+G18+G19+G20+G32+G33</f>
        <v>1392.6</v>
      </c>
      <c r="S11" s="20">
        <f>G11+G17+G18+G19+G20+G32+G33</f>
        <v>1392.6</v>
      </c>
      <c r="V11" s="7"/>
      <c r="W11" s="7">
        <f>F11+F18</f>
        <v>1275.4</v>
      </c>
    </row>
    <row r="12" spans="1:22" ht="278.25" customHeight="1">
      <c r="A12" s="17"/>
      <c r="B12" s="138" t="s">
        <v>80</v>
      </c>
      <c r="C12" s="139"/>
      <c r="D12" s="18">
        <v>10</v>
      </c>
      <c r="E12" s="13">
        <v>0</v>
      </c>
      <c r="F12" s="21">
        <v>0</v>
      </c>
      <c r="G12" s="13">
        <f t="shared" si="0"/>
        <v>0</v>
      </c>
      <c r="H12" s="12"/>
      <c r="I12" s="12"/>
      <c r="J12" s="13" t="e">
        <f t="shared" si="1"/>
        <v>#DIV/0!</v>
      </c>
      <c r="K12" s="22">
        <v>0</v>
      </c>
      <c r="R12" s="20"/>
      <c r="S12" s="20"/>
      <c r="V12" s="7"/>
    </row>
    <row r="13" spans="1:22" ht="96" customHeight="1">
      <c r="A13" s="23"/>
      <c r="B13" s="138" t="s">
        <v>81</v>
      </c>
      <c r="C13" s="139"/>
      <c r="D13" s="18">
        <v>50</v>
      </c>
      <c r="E13" s="13">
        <v>45</v>
      </c>
      <c r="F13" s="21">
        <v>45</v>
      </c>
      <c r="G13" s="13">
        <f t="shared" si="0"/>
        <v>45</v>
      </c>
      <c r="H13" s="12"/>
      <c r="I13" s="12"/>
      <c r="J13" s="13">
        <f t="shared" si="1"/>
        <v>100</v>
      </c>
      <c r="K13" s="22">
        <v>9</v>
      </c>
      <c r="R13" s="20"/>
      <c r="S13" s="20"/>
      <c r="V13" s="7"/>
    </row>
    <row r="14" spans="1:22" ht="90" customHeight="1">
      <c r="A14" s="24"/>
      <c r="B14" s="138" t="s">
        <v>66</v>
      </c>
      <c r="C14" s="139"/>
      <c r="D14" s="18">
        <v>35</v>
      </c>
      <c r="E14" s="13">
        <v>0</v>
      </c>
      <c r="F14" s="21">
        <v>0</v>
      </c>
      <c r="G14" s="13">
        <f t="shared" si="0"/>
        <v>0</v>
      </c>
      <c r="H14" s="12"/>
      <c r="I14" s="12"/>
      <c r="J14" s="13" t="e">
        <f t="shared" si="1"/>
        <v>#DIV/0!</v>
      </c>
      <c r="K14" s="22">
        <v>0</v>
      </c>
      <c r="R14" s="20"/>
      <c r="S14" s="20"/>
      <c r="V14" s="7"/>
    </row>
    <row r="15" spans="1:22" ht="94.5" customHeight="1">
      <c r="A15" s="23"/>
      <c r="B15" s="138" t="s">
        <v>82</v>
      </c>
      <c r="C15" s="139"/>
      <c r="D15" s="18">
        <v>55</v>
      </c>
      <c r="E15" s="13">
        <v>0</v>
      </c>
      <c r="F15" s="21">
        <v>0</v>
      </c>
      <c r="G15" s="13">
        <f t="shared" si="0"/>
        <v>0</v>
      </c>
      <c r="H15" s="12"/>
      <c r="I15" s="12"/>
      <c r="J15" s="13" t="e">
        <f t="shared" si="1"/>
        <v>#DIV/0!</v>
      </c>
      <c r="K15" s="22">
        <v>0</v>
      </c>
      <c r="R15" s="20"/>
      <c r="S15" s="20"/>
      <c r="V15" s="7"/>
    </row>
    <row r="16" spans="1:22" ht="57.75" customHeight="1">
      <c r="A16" s="25"/>
      <c r="B16" s="138" t="s">
        <v>83</v>
      </c>
      <c r="C16" s="139"/>
      <c r="D16" s="18">
        <v>960</v>
      </c>
      <c r="E16" s="18">
        <v>0</v>
      </c>
      <c r="F16" s="18">
        <v>0</v>
      </c>
      <c r="G16" s="13">
        <f t="shared" si="0"/>
        <v>0</v>
      </c>
      <c r="H16" s="13">
        <v>0</v>
      </c>
      <c r="I16" s="13">
        <v>0</v>
      </c>
      <c r="J16" s="13" t="e">
        <f t="shared" si="1"/>
        <v>#DIV/0!</v>
      </c>
      <c r="K16" s="19">
        <v>0</v>
      </c>
      <c r="V16" s="7"/>
    </row>
    <row r="17" spans="1:22" ht="51.75" customHeight="1">
      <c r="A17" s="25"/>
      <c r="B17" s="138" t="s">
        <v>84</v>
      </c>
      <c r="C17" s="139"/>
      <c r="D17" s="18">
        <v>705</v>
      </c>
      <c r="E17" s="13">
        <v>0</v>
      </c>
      <c r="F17" s="21">
        <v>0</v>
      </c>
      <c r="G17" s="13">
        <f t="shared" si="0"/>
        <v>0</v>
      </c>
      <c r="H17" s="13">
        <v>0</v>
      </c>
      <c r="I17" s="13">
        <v>0</v>
      </c>
      <c r="J17" s="13" t="e">
        <f t="shared" si="1"/>
        <v>#DIV/0!</v>
      </c>
      <c r="K17" s="22">
        <v>0</v>
      </c>
      <c r="V17" s="7"/>
    </row>
    <row r="18" spans="1:22" ht="335.25" customHeight="1">
      <c r="A18" s="26" t="s">
        <v>26</v>
      </c>
      <c r="B18" s="121" t="s">
        <v>85</v>
      </c>
      <c r="C18" s="122"/>
      <c r="D18" s="11">
        <f>D19+D22+D25+D26</f>
        <v>13472.9</v>
      </c>
      <c r="E18" s="11">
        <f>E19+E22+E25+E26</f>
        <v>1245.4</v>
      </c>
      <c r="F18" s="11">
        <f>F19+F22+F25+F26</f>
        <v>1245.4</v>
      </c>
      <c r="G18" s="82">
        <f t="shared" si="0"/>
        <v>1245.4</v>
      </c>
      <c r="H18" s="82">
        <v>0</v>
      </c>
      <c r="I18" s="82">
        <v>0</v>
      </c>
      <c r="J18" s="82">
        <f t="shared" si="1"/>
        <v>100</v>
      </c>
      <c r="K18" s="14">
        <f>K19+K22+K26+K25+K29</f>
        <v>228</v>
      </c>
      <c r="V18" s="7"/>
    </row>
    <row r="19" spans="1:22" ht="42.75" customHeight="1">
      <c r="A19" s="27"/>
      <c r="B19" s="119" t="s">
        <v>86</v>
      </c>
      <c r="C19" s="120"/>
      <c r="D19" s="18">
        <f>D20+D21</f>
        <v>97.6</v>
      </c>
      <c r="E19" s="18">
        <f>E20+E21</f>
        <v>61.6</v>
      </c>
      <c r="F19" s="18">
        <f>F20+F21</f>
        <v>61.6</v>
      </c>
      <c r="G19" s="18">
        <f>G20+G21</f>
        <v>61.6</v>
      </c>
      <c r="H19" s="13">
        <v>0</v>
      </c>
      <c r="I19" s="13">
        <v>0</v>
      </c>
      <c r="J19" s="13">
        <f t="shared" si="1"/>
        <v>100</v>
      </c>
      <c r="K19" s="19">
        <v>11</v>
      </c>
      <c r="V19" s="7"/>
    </row>
    <row r="20" spans="1:22" ht="42.75" customHeight="1">
      <c r="A20" s="27"/>
      <c r="B20" s="140" t="s">
        <v>87</v>
      </c>
      <c r="C20" s="141"/>
      <c r="D20" s="81">
        <v>55</v>
      </c>
      <c r="E20" s="84">
        <v>55</v>
      </c>
      <c r="F20" s="99">
        <v>55</v>
      </c>
      <c r="G20" s="84">
        <f>F20</f>
        <v>55</v>
      </c>
      <c r="H20" s="13">
        <v>0</v>
      </c>
      <c r="I20" s="13">
        <v>0</v>
      </c>
      <c r="J20" s="13">
        <f t="shared" si="1"/>
        <v>100</v>
      </c>
      <c r="K20" s="22"/>
      <c r="T20" s="7"/>
      <c r="V20" s="7"/>
    </row>
    <row r="21" spans="1:22" ht="41.25" customHeight="1">
      <c r="A21" s="27"/>
      <c r="B21" s="140" t="s">
        <v>88</v>
      </c>
      <c r="C21" s="141"/>
      <c r="D21" s="81">
        <v>42.6</v>
      </c>
      <c r="E21" s="84">
        <v>6.6</v>
      </c>
      <c r="F21" s="99">
        <v>6.6</v>
      </c>
      <c r="G21" s="85">
        <f>F21</f>
        <v>6.6</v>
      </c>
      <c r="H21" s="12" t="e">
        <f>G21/#REF!*100</f>
        <v>#REF!</v>
      </c>
      <c r="I21" s="12"/>
      <c r="J21" s="13">
        <f t="shared" si="1"/>
        <v>100</v>
      </c>
      <c r="K21" s="22"/>
      <c r="R21" s="20">
        <f>G21+G22+G29</f>
        <v>804.4</v>
      </c>
      <c r="V21" s="7"/>
    </row>
    <row r="22" spans="1:22" ht="89.25" customHeight="1">
      <c r="A22" s="27"/>
      <c r="B22" s="119" t="s">
        <v>162</v>
      </c>
      <c r="C22" s="120"/>
      <c r="D22" s="18">
        <f>D23+D24</f>
        <v>1089.8</v>
      </c>
      <c r="E22" s="18">
        <f>E23+E24</f>
        <v>797.8</v>
      </c>
      <c r="F22" s="18">
        <f>F23+F24</f>
        <v>797.8</v>
      </c>
      <c r="G22" s="18">
        <f>G23+G24</f>
        <v>797.8</v>
      </c>
      <c r="H22" s="12" t="e">
        <f>G22/#REF!*100</f>
        <v>#REF!</v>
      </c>
      <c r="I22" s="12"/>
      <c r="J22" s="13">
        <f t="shared" si="1"/>
        <v>100</v>
      </c>
      <c r="K22" s="19">
        <f>147+10</f>
        <v>157</v>
      </c>
      <c r="R22" s="20">
        <f>G21+G22+G29</f>
        <v>804.4</v>
      </c>
      <c r="V22" s="7">
        <f>F22+F21</f>
        <v>804.4</v>
      </c>
    </row>
    <row r="23" spans="1:22" ht="47.25" customHeight="1">
      <c r="A23" s="27"/>
      <c r="B23" s="140" t="s">
        <v>87</v>
      </c>
      <c r="C23" s="141"/>
      <c r="D23" s="81">
        <v>735</v>
      </c>
      <c r="E23" s="84">
        <v>735</v>
      </c>
      <c r="F23" s="99">
        <v>735</v>
      </c>
      <c r="G23" s="85">
        <f>F23</f>
        <v>735</v>
      </c>
      <c r="H23" s="12"/>
      <c r="I23" s="12"/>
      <c r="J23" s="13">
        <f t="shared" si="1"/>
        <v>100</v>
      </c>
      <c r="K23" s="94"/>
      <c r="R23" s="20"/>
      <c r="V23" s="7"/>
    </row>
    <row r="24" spans="1:22" ht="41.25" customHeight="1">
      <c r="A24" s="27"/>
      <c r="B24" s="140" t="s">
        <v>88</v>
      </c>
      <c r="C24" s="141"/>
      <c r="D24" s="81">
        <v>354.8</v>
      </c>
      <c r="E24" s="84">
        <v>62.8</v>
      </c>
      <c r="F24" s="99">
        <f>58.8+4</f>
        <v>62.8</v>
      </c>
      <c r="G24" s="85">
        <f>F24</f>
        <v>62.8</v>
      </c>
      <c r="H24" s="12"/>
      <c r="I24" s="12"/>
      <c r="J24" s="13">
        <f t="shared" si="1"/>
        <v>100</v>
      </c>
      <c r="K24" s="22"/>
      <c r="R24" s="20"/>
      <c r="V24" s="7"/>
    </row>
    <row r="25" spans="1:22" ht="51" customHeight="1">
      <c r="A25" s="27"/>
      <c r="B25" s="119" t="s">
        <v>84</v>
      </c>
      <c r="C25" s="120"/>
      <c r="D25" s="18">
        <v>11707.5</v>
      </c>
      <c r="E25" s="13">
        <v>0</v>
      </c>
      <c r="F25" s="21">
        <v>0</v>
      </c>
      <c r="G25" s="28">
        <f>F25</f>
        <v>0</v>
      </c>
      <c r="H25" s="12"/>
      <c r="I25" s="12"/>
      <c r="J25" s="13" t="e">
        <f t="shared" si="1"/>
        <v>#DIV/0!</v>
      </c>
      <c r="K25" s="22"/>
      <c r="R25" s="20"/>
      <c r="V25" s="7"/>
    </row>
    <row r="26" spans="1:22" ht="142.5" customHeight="1">
      <c r="A26" s="27"/>
      <c r="B26" s="119" t="s">
        <v>90</v>
      </c>
      <c r="C26" s="120"/>
      <c r="D26" s="18">
        <f>D27+D28+D29</f>
        <v>578</v>
      </c>
      <c r="E26" s="18">
        <f>E27+E28+E29</f>
        <v>386</v>
      </c>
      <c r="F26" s="18">
        <f>F27+F28+F29</f>
        <v>386</v>
      </c>
      <c r="G26" s="18">
        <f>G27+G28+G29</f>
        <v>386</v>
      </c>
      <c r="H26" s="12"/>
      <c r="I26" s="12"/>
      <c r="J26" s="13">
        <f t="shared" si="1"/>
        <v>100</v>
      </c>
      <c r="K26" s="19">
        <v>60</v>
      </c>
      <c r="R26" s="20"/>
      <c r="V26" s="7"/>
    </row>
    <row r="27" spans="1:22" ht="44.25" customHeight="1">
      <c r="A27" s="27"/>
      <c r="B27" s="140" t="s">
        <v>87</v>
      </c>
      <c r="C27" s="141"/>
      <c r="D27" s="81">
        <v>350</v>
      </c>
      <c r="E27" s="84">
        <v>350</v>
      </c>
      <c r="F27" s="99">
        <v>350</v>
      </c>
      <c r="G27" s="85">
        <f>F27</f>
        <v>350</v>
      </c>
      <c r="H27" s="12"/>
      <c r="I27" s="12"/>
      <c r="J27" s="13">
        <f t="shared" si="1"/>
        <v>100</v>
      </c>
      <c r="K27" s="22"/>
      <c r="R27" s="20"/>
      <c r="V27" s="7"/>
    </row>
    <row r="28" spans="1:22" ht="47.25" customHeight="1">
      <c r="A28" s="27"/>
      <c r="B28" s="140" t="s">
        <v>88</v>
      </c>
      <c r="C28" s="141"/>
      <c r="D28" s="81">
        <v>228</v>
      </c>
      <c r="E28" s="84">
        <v>36</v>
      </c>
      <c r="F28" s="99">
        <v>36</v>
      </c>
      <c r="G28" s="85">
        <f>F28</f>
        <v>36</v>
      </c>
      <c r="H28" s="12"/>
      <c r="I28" s="12"/>
      <c r="J28" s="13">
        <f t="shared" si="1"/>
        <v>100</v>
      </c>
      <c r="K28" s="22"/>
      <c r="R28" s="20"/>
      <c r="V28" s="7"/>
    </row>
    <row r="29" spans="1:27" ht="95.25" customHeight="1">
      <c r="A29" s="27"/>
      <c r="B29" s="119" t="s">
        <v>91</v>
      </c>
      <c r="C29" s="120"/>
      <c r="D29" s="18">
        <v>0</v>
      </c>
      <c r="E29" s="13">
        <v>0</v>
      </c>
      <c r="F29" s="21">
        <v>0</v>
      </c>
      <c r="G29" s="28">
        <f>F29</f>
        <v>0</v>
      </c>
      <c r="H29" s="13">
        <f>G29</f>
        <v>0</v>
      </c>
      <c r="I29" s="13">
        <f>H29</f>
        <v>0</v>
      </c>
      <c r="J29" s="13" t="e">
        <f t="shared" si="1"/>
        <v>#DIV/0!</v>
      </c>
      <c r="K29" s="22"/>
      <c r="V29" s="7"/>
      <c r="AA29" s="7">
        <f>D31+D32+D22</f>
        <v>29433.3</v>
      </c>
    </row>
    <row r="30" spans="1:27" ht="120.75" customHeight="1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9"/>
      <c r="V30" s="7"/>
      <c r="AA30" s="7"/>
    </row>
    <row r="31" spans="1:22" ht="409.5" customHeight="1">
      <c r="A31" s="10" t="s">
        <v>27</v>
      </c>
      <c r="B31" s="165" t="s">
        <v>92</v>
      </c>
      <c r="C31" s="166"/>
      <c r="D31" s="11">
        <f>D32+D35+D38+D39+D40+D46</f>
        <v>28334.9</v>
      </c>
      <c r="E31" s="11">
        <f>E32+E35+E38+E39+E40+E46</f>
        <v>3053.7999999999997</v>
      </c>
      <c r="F31" s="11">
        <f>F32+F35+F38+F39+F40+F46</f>
        <v>3052.2999999999997</v>
      </c>
      <c r="G31" s="86">
        <f aca="true" t="shared" si="2" ref="G31:G56">F31</f>
        <v>3052.2999999999997</v>
      </c>
      <c r="H31" s="82">
        <v>100</v>
      </c>
      <c r="I31" s="82"/>
      <c r="J31" s="82">
        <f>F31/E31*100</f>
        <v>99.95088086973607</v>
      </c>
      <c r="K31" s="14">
        <f>K32+K35+K38+K39+K40+K46+K43+K44+K45</f>
        <v>946</v>
      </c>
      <c r="T31" s="7">
        <f>F31+F20+F99</f>
        <v>3336.8999999999996</v>
      </c>
      <c r="V31" s="7"/>
    </row>
    <row r="32" spans="1:22" ht="69.75" customHeight="1">
      <c r="A32" s="27"/>
      <c r="B32" s="119" t="s">
        <v>86</v>
      </c>
      <c r="C32" s="120"/>
      <c r="D32" s="18">
        <f>D33+D34</f>
        <v>8.6</v>
      </c>
      <c r="E32" s="18">
        <f>E33+E34</f>
        <v>0.6</v>
      </c>
      <c r="F32" s="18">
        <f>F33+F34</f>
        <v>0.6</v>
      </c>
      <c r="G32" s="28">
        <f t="shared" si="2"/>
        <v>0.6</v>
      </c>
      <c r="H32" s="12">
        <v>0</v>
      </c>
      <c r="I32" s="12"/>
      <c r="J32" s="13">
        <f>F32/E32*100</f>
        <v>100</v>
      </c>
      <c r="K32" s="19">
        <v>1</v>
      </c>
      <c r="V32" s="7"/>
    </row>
    <row r="33" spans="1:22" ht="55.5" customHeight="1">
      <c r="A33" s="27"/>
      <c r="B33" s="140" t="s">
        <v>87</v>
      </c>
      <c r="C33" s="141"/>
      <c r="D33" s="81">
        <v>5</v>
      </c>
      <c r="E33" s="18">
        <v>0</v>
      </c>
      <c r="F33" s="18">
        <v>0</v>
      </c>
      <c r="G33" s="28">
        <f t="shared" si="2"/>
        <v>0</v>
      </c>
      <c r="H33" s="13">
        <v>0</v>
      </c>
      <c r="I33" s="13">
        <v>0</v>
      </c>
      <c r="J33" s="13" t="e">
        <f>F33/E33*100</f>
        <v>#DIV/0!</v>
      </c>
      <c r="K33" s="19"/>
      <c r="V33" s="7"/>
    </row>
    <row r="34" spans="1:22" ht="51" customHeight="1">
      <c r="A34" s="27"/>
      <c r="B34" s="140" t="s">
        <v>88</v>
      </c>
      <c r="C34" s="141"/>
      <c r="D34" s="81">
        <v>3.6</v>
      </c>
      <c r="E34" s="18">
        <v>0.6</v>
      </c>
      <c r="F34" s="18">
        <v>0.6</v>
      </c>
      <c r="G34" s="28">
        <f t="shared" si="2"/>
        <v>0.6</v>
      </c>
      <c r="H34" s="13">
        <v>0</v>
      </c>
      <c r="I34" s="13">
        <v>0</v>
      </c>
      <c r="J34" s="13">
        <f>F34/E34*100</f>
        <v>100</v>
      </c>
      <c r="K34" s="19"/>
      <c r="V34" s="7"/>
    </row>
    <row r="35" spans="1:22" ht="54" customHeight="1">
      <c r="A35" s="27"/>
      <c r="B35" s="119" t="s">
        <v>89</v>
      </c>
      <c r="C35" s="120"/>
      <c r="D35" s="18">
        <f>D36+D37</f>
        <v>843.6</v>
      </c>
      <c r="E35" s="18">
        <f>E36+E37</f>
        <v>42.8</v>
      </c>
      <c r="F35" s="18">
        <f>F36+F37</f>
        <v>42.6</v>
      </c>
      <c r="G35" s="28">
        <f t="shared" si="2"/>
        <v>42.6</v>
      </c>
      <c r="H35" s="13">
        <v>0</v>
      </c>
      <c r="I35" s="13">
        <v>0</v>
      </c>
      <c r="J35" s="13">
        <f>F35/E35*100</f>
        <v>99.53271028037383</v>
      </c>
      <c r="K35" s="19">
        <v>108</v>
      </c>
      <c r="V35" s="7"/>
    </row>
    <row r="36" spans="1:22" ht="56.25" customHeight="1">
      <c r="A36" s="27"/>
      <c r="B36" s="140" t="s">
        <v>87</v>
      </c>
      <c r="C36" s="141"/>
      <c r="D36" s="81">
        <v>570</v>
      </c>
      <c r="E36" s="18">
        <v>0</v>
      </c>
      <c r="F36" s="18">
        <v>0</v>
      </c>
      <c r="G36" s="28">
        <f t="shared" si="2"/>
        <v>0</v>
      </c>
      <c r="H36" s="12"/>
      <c r="I36" s="12"/>
      <c r="J36" s="13">
        <v>100</v>
      </c>
      <c r="K36" s="19"/>
      <c r="V36" s="7"/>
    </row>
    <row r="37" spans="1:22" ht="62.25" customHeight="1">
      <c r="A37" s="27"/>
      <c r="B37" s="140" t="s">
        <v>88</v>
      </c>
      <c r="C37" s="141"/>
      <c r="D37" s="81">
        <v>273.6</v>
      </c>
      <c r="E37" s="18">
        <v>42.8</v>
      </c>
      <c r="F37" s="18">
        <v>42.6</v>
      </c>
      <c r="G37" s="28">
        <f t="shared" si="2"/>
        <v>42.6</v>
      </c>
      <c r="H37" s="12"/>
      <c r="I37" s="12"/>
      <c r="J37" s="13">
        <f aca="true" t="shared" si="3" ref="J37:J68">F37/E37*100</f>
        <v>99.53271028037383</v>
      </c>
      <c r="K37" s="19"/>
      <c r="V37" s="7"/>
    </row>
    <row r="38" spans="1:22" ht="60" customHeight="1">
      <c r="A38" s="29"/>
      <c r="B38" s="119" t="s">
        <v>84</v>
      </c>
      <c r="C38" s="120"/>
      <c r="D38" s="18">
        <v>23336.7</v>
      </c>
      <c r="E38" s="13">
        <v>2455.7</v>
      </c>
      <c r="F38" s="13">
        <v>2455</v>
      </c>
      <c r="G38" s="28">
        <f t="shared" si="2"/>
        <v>2455</v>
      </c>
      <c r="H38" s="12"/>
      <c r="I38" s="12"/>
      <c r="J38" s="13">
        <f t="shared" si="3"/>
        <v>99.9714948894409</v>
      </c>
      <c r="K38" s="19">
        <v>494</v>
      </c>
      <c r="V38" s="7"/>
    </row>
    <row r="39" spans="1:22" ht="175.5" customHeight="1">
      <c r="A39" s="27"/>
      <c r="B39" s="119" t="s">
        <v>93</v>
      </c>
      <c r="C39" s="120"/>
      <c r="D39" s="18">
        <v>403.5</v>
      </c>
      <c r="E39" s="18">
        <v>403.5</v>
      </c>
      <c r="F39" s="18">
        <v>403.5</v>
      </c>
      <c r="G39" s="28">
        <f t="shared" si="2"/>
        <v>403.5</v>
      </c>
      <c r="H39" s="12"/>
      <c r="I39" s="12"/>
      <c r="J39" s="13">
        <f t="shared" si="3"/>
        <v>100</v>
      </c>
      <c r="K39" s="19">
        <f>79+5</f>
        <v>84</v>
      </c>
      <c r="V39" s="7"/>
    </row>
    <row r="40" spans="1:22" ht="281.25" customHeight="1">
      <c r="A40" s="27"/>
      <c r="B40" s="158" t="s">
        <v>94</v>
      </c>
      <c r="C40" s="159"/>
      <c r="D40" s="18">
        <f>D41+D42+D43+D44+D45</f>
        <v>2968.5</v>
      </c>
      <c r="E40" s="18">
        <f>E41+E42+E43+E44+E45</f>
        <v>102</v>
      </c>
      <c r="F40" s="18">
        <f>F41+F42+F43+F44+F45</f>
        <v>102</v>
      </c>
      <c r="G40" s="30">
        <f t="shared" si="2"/>
        <v>102</v>
      </c>
      <c r="H40" s="13">
        <v>0</v>
      </c>
      <c r="I40" s="13">
        <v>0</v>
      </c>
      <c r="J40" s="13">
        <f t="shared" si="3"/>
        <v>100</v>
      </c>
      <c r="K40" s="19">
        <v>178</v>
      </c>
      <c r="R40" s="20"/>
      <c r="V40" s="7"/>
    </row>
    <row r="41" spans="1:22" ht="55.5" customHeight="1">
      <c r="A41" s="27"/>
      <c r="B41" s="140" t="s">
        <v>87</v>
      </c>
      <c r="C41" s="141"/>
      <c r="D41" s="84">
        <v>885</v>
      </c>
      <c r="E41" s="84"/>
      <c r="F41" s="84"/>
      <c r="G41" s="30">
        <f t="shared" si="2"/>
        <v>0</v>
      </c>
      <c r="H41" s="31"/>
      <c r="I41" s="32"/>
      <c r="J41" s="33" t="e">
        <f t="shared" si="3"/>
        <v>#DIV/0!</v>
      </c>
      <c r="K41" s="22"/>
      <c r="R41" s="20"/>
      <c r="V41" s="7"/>
    </row>
    <row r="42" spans="1:22" ht="57" customHeight="1">
      <c r="A42" s="27"/>
      <c r="B42" s="140" t="s">
        <v>88</v>
      </c>
      <c r="C42" s="141"/>
      <c r="D42" s="93">
        <v>637.2</v>
      </c>
      <c r="E42" s="18">
        <v>102</v>
      </c>
      <c r="F42" s="18">
        <v>102</v>
      </c>
      <c r="G42" s="30">
        <f t="shared" si="2"/>
        <v>102</v>
      </c>
      <c r="H42" s="31"/>
      <c r="I42" s="32"/>
      <c r="J42" s="33">
        <f t="shared" si="3"/>
        <v>100</v>
      </c>
      <c r="K42" s="22"/>
      <c r="R42" s="20"/>
      <c r="V42" s="7"/>
    </row>
    <row r="43" spans="1:22" ht="96.75" customHeight="1">
      <c r="A43" s="34"/>
      <c r="B43" s="163" t="s">
        <v>95</v>
      </c>
      <c r="C43" s="164"/>
      <c r="D43" s="30">
        <v>1250</v>
      </c>
      <c r="E43" s="18">
        <v>0</v>
      </c>
      <c r="F43" s="18">
        <v>0</v>
      </c>
      <c r="G43" s="30">
        <f t="shared" si="2"/>
        <v>0</v>
      </c>
      <c r="H43" s="31"/>
      <c r="I43" s="32"/>
      <c r="J43" s="33" t="e">
        <f t="shared" si="3"/>
        <v>#DIV/0!</v>
      </c>
      <c r="K43" s="22"/>
      <c r="R43" s="20"/>
      <c r="V43" s="7"/>
    </row>
    <row r="44" spans="1:22" ht="95.25" customHeight="1">
      <c r="A44" s="34"/>
      <c r="B44" s="158" t="s">
        <v>97</v>
      </c>
      <c r="C44" s="159"/>
      <c r="D44" s="30">
        <v>132</v>
      </c>
      <c r="E44" s="18">
        <v>0</v>
      </c>
      <c r="F44" s="18">
        <v>0</v>
      </c>
      <c r="G44" s="30">
        <f t="shared" si="2"/>
        <v>0</v>
      </c>
      <c r="H44" s="31"/>
      <c r="I44" s="32"/>
      <c r="J44" s="33" t="e">
        <f t="shared" si="3"/>
        <v>#DIV/0!</v>
      </c>
      <c r="K44" s="22"/>
      <c r="R44" s="20"/>
      <c r="V44" s="7"/>
    </row>
    <row r="45" spans="1:22" ht="193.5" customHeight="1">
      <c r="A45" s="34"/>
      <c r="B45" s="163" t="s">
        <v>96</v>
      </c>
      <c r="C45" s="164"/>
      <c r="D45" s="30">
        <v>64.3</v>
      </c>
      <c r="E45" s="18">
        <v>0</v>
      </c>
      <c r="F45" s="18">
        <v>0</v>
      </c>
      <c r="G45" s="30">
        <f t="shared" si="2"/>
        <v>0</v>
      </c>
      <c r="H45" s="31"/>
      <c r="I45" s="32"/>
      <c r="J45" s="33" t="e">
        <f t="shared" si="3"/>
        <v>#DIV/0!</v>
      </c>
      <c r="K45" s="22"/>
      <c r="R45" s="20"/>
      <c r="V45" s="7"/>
    </row>
    <row r="46" spans="1:22" ht="204" customHeight="1">
      <c r="A46" s="27"/>
      <c r="B46" s="158" t="s">
        <v>98</v>
      </c>
      <c r="C46" s="159"/>
      <c r="D46" s="30">
        <f>D47+D48</f>
        <v>774</v>
      </c>
      <c r="E46" s="30">
        <v>49.2</v>
      </c>
      <c r="F46" s="30">
        <f>F47+F48</f>
        <v>48.6</v>
      </c>
      <c r="G46" s="30">
        <f t="shared" si="2"/>
        <v>48.6</v>
      </c>
      <c r="H46" s="36"/>
      <c r="I46" s="37"/>
      <c r="J46" s="38">
        <f t="shared" si="3"/>
        <v>98.78048780487805</v>
      </c>
      <c r="K46" s="35">
        <v>81</v>
      </c>
      <c r="R46" s="20"/>
      <c r="V46" s="7"/>
    </row>
    <row r="47" spans="1:22" ht="52.5" customHeight="1">
      <c r="A47" s="27"/>
      <c r="B47" s="140" t="s">
        <v>87</v>
      </c>
      <c r="C47" s="141"/>
      <c r="D47" s="84">
        <v>450</v>
      </c>
      <c r="E47" s="30">
        <v>0</v>
      </c>
      <c r="F47" s="30">
        <v>0</v>
      </c>
      <c r="G47" s="93">
        <f t="shared" si="2"/>
        <v>0</v>
      </c>
      <c r="H47" s="13"/>
      <c r="I47" s="13"/>
      <c r="J47" s="13" t="e">
        <f t="shared" si="3"/>
        <v>#DIV/0!</v>
      </c>
      <c r="K47" s="22"/>
      <c r="R47" s="20"/>
      <c r="V47" s="7"/>
    </row>
    <row r="48" spans="1:22" ht="52.5" customHeight="1">
      <c r="A48" s="39"/>
      <c r="B48" s="140" t="s">
        <v>88</v>
      </c>
      <c r="C48" s="141"/>
      <c r="D48" s="85">
        <v>324</v>
      </c>
      <c r="E48" s="30">
        <v>0</v>
      </c>
      <c r="F48" s="30">
        <v>48.6</v>
      </c>
      <c r="G48" s="93">
        <f t="shared" si="2"/>
        <v>48.6</v>
      </c>
      <c r="H48" s="31"/>
      <c r="I48" s="32"/>
      <c r="J48" s="40" t="e">
        <f t="shared" si="3"/>
        <v>#DIV/0!</v>
      </c>
      <c r="K48" s="41"/>
      <c r="R48" s="20"/>
      <c r="S48" s="4">
        <f>G48/13.2</f>
        <v>3.681818181818182</v>
      </c>
      <c r="V48" s="7"/>
    </row>
    <row r="49" spans="1:22" ht="387.75" customHeight="1">
      <c r="A49" s="87" t="s">
        <v>28</v>
      </c>
      <c r="B49" s="165" t="s">
        <v>99</v>
      </c>
      <c r="C49" s="166"/>
      <c r="D49" s="86">
        <f>D50+D53+D56</f>
        <v>258.2</v>
      </c>
      <c r="E49" s="86">
        <f>E50+E53+E56</f>
        <v>18</v>
      </c>
      <c r="F49" s="86">
        <f>F50+F53+F56</f>
        <v>18</v>
      </c>
      <c r="G49" s="88">
        <f t="shared" si="2"/>
        <v>18</v>
      </c>
      <c r="H49" s="89"/>
      <c r="I49" s="90"/>
      <c r="J49" s="91">
        <f t="shared" si="3"/>
        <v>100</v>
      </c>
      <c r="K49" s="92">
        <f>K50+K53+K56</f>
        <v>33</v>
      </c>
      <c r="R49" s="20"/>
      <c r="V49" s="7"/>
    </row>
    <row r="50" spans="1:22" ht="68.25" customHeight="1">
      <c r="A50" s="39"/>
      <c r="B50" s="119" t="s">
        <v>89</v>
      </c>
      <c r="C50" s="120"/>
      <c r="D50" s="28">
        <f>D51+D52</f>
        <v>51.8</v>
      </c>
      <c r="E50" s="28">
        <f>E51+E52</f>
        <v>3.6</v>
      </c>
      <c r="F50" s="28">
        <f>F51+F52</f>
        <v>3.6</v>
      </c>
      <c r="G50" s="30">
        <f t="shared" si="2"/>
        <v>3.6</v>
      </c>
      <c r="H50" s="31"/>
      <c r="I50" s="32"/>
      <c r="J50" s="40">
        <f t="shared" si="3"/>
        <v>100</v>
      </c>
      <c r="K50" s="41">
        <v>9</v>
      </c>
      <c r="R50" s="20"/>
      <c r="V50" s="7"/>
    </row>
    <row r="51" spans="1:22" ht="52.5" customHeight="1">
      <c r="A51" s="39"/>
      <c r="B51" s="140" t="s">
        <v>87</v>
      </c>
      <c r="C51" s="141"/>
      <c r="D51" s="85">
        <v>35</v>
      </c>
      <c r="E51" s="28">
        <v>0</v>
      </c>
      <c r="F51" s="28">
        <v>0</v>
      </c>
      <c r="G51" s="84">
        <f t="shared" si="2"/>
        <v>0</v>
      </c>
      <c r="H51" s="31"/>
      <c r="I51" s="32"/>
      <c r="J51" s="40" t="e">
        <f t="shared" si="3"/>
        <v>#DIV/0!</v>
      </c>
      <c r="K51" s="41"/>
      <c r="R51" s="20"/>
      <c r="V51" s="7"/>
    </row>
    <row r="52" spans="1:22" ht="45.75">
      <c r="A52" s="39"/>
      <c r="B52" s="140" t="s">
        <v>88</v>
      </c>
      <c r="C52" s="141"/>
      <c r="D52" s="85">
        <v>16.8</v>
      </c>
      <c r="E52" s="28">
        <v>3.6</v>
      </c>
      <c r="F52" s="28">
        <v>3.6</v>
      </c>
      <c r="G52" s="84">
        <f t="shared" si="2"/>
        <v>3.6</v>
      </c>
      <c r="H52" s="31"/>
      <c r="I52" s="32"/>
      <c r="J52" s="40">
        <f t="shared" si="3"/>
        <v>100</v>
      </c>
      <c r="K52" s="41"/>
      <c r="R52" s="20"/>
      <c r="V52" s="7"/>
    </row>
    <row r="53" spans="1:22" ht="229.5" customHeight="1">
      <c r="A53" s="39"/>
      <c r="B53" s="119" t="s">
        <v>100</v>
      </c>
      <c r="C53" s="120"/>
      <c r="D53" s="28">
        <f>D54+D55</f>
        <v>172</v>
      </c>
      <c r="E53" s="28">
        <f>E54+E55</f>
        <v>12</v>
      </c>
      <c r="F53" s="28">
        <f>F54+F55</f>
        <v>12</v>
      </c>
      <c r="G53" s="28">
        <f t="shared" si="2"/>
        <v>12</v>
      </c>
      <c r="H53" s="31"/>
      <c r="I53" s="32"/>
      <c r="J53" s="40">
        <f t="shared" si="3"/>
        <v>100</v>
      </c>
      <c r="K53" s="41">
        <v>20</v>
      </c>
      <c r="R53" s="20"/>
      <c r="V53" s="7"/>
    </row>
    <row r="54" spans="1:22" ht="54" customHeight="1">
      <c r="A54" s="39"/>
      <c r="B54" s="140" t="s">
        <v>87</v>
      </c>
      <c r="C54" s="141"/>
      <c r="D54" s="85">
        <v>100</v>
      </c>
      <c r="E54" s="28">
        <v>0</v>
      </c>
      <c r="F54" s="28">
        <v>0</v>
      </c>
      <c r="G54" s="42">
        <f t="shared" si="2"/>
        <v>0</v>
      </c>
      <c r="H54" s="43"/>
      <c r="I54" s="44"/>
      <c r="J54" s="45" t="e">
        <f t="shared" si="3"/>
        <v>#DIV/0!</v>
      </c>
      <c r="K54" s="46"/>
      <c r="R54" s="20"/>
      <c r="V54" s="7"/>
    </row>
    <row r="55" spans="1:22" ht="48" customHeight="1">
      <c r="A55" s="39"/>
      <c r="B55" s="140" t="s">
        <v>88</v>
      </c>
      <c r="C55" s="141"/>
      <c r="D55" s="85">
        <v>72</v>
      </c>
      <c r="E55" s="28">
        <v>12</v>
      </c>
      <c r="F55" s="28">
        <v>12</v>
      </c>
      <c r="G55" s="28">
        <f t="shared" si="2"/>
        <v>12</v>
      </c>
      <c r="H55" s="31"/>
      <c r="I55" s="32"/>
      <c r="J55" s="40">
        <f t="shared" si="3"/>
        <v>100</v>
      </c>
      <c r="K55" s="41"/>
      <c r="R55" s="20"/>
      <c r="V55" s="7"/>
    </row>
    <row r="56" spans="1:22" ht="279" customHeight="1">
      <c r="A56" s="39"/>
      <c r="B56" s="119" t="s">
        <v>101</v>
      </c>
      <c r="C56" s="120"/>
      <c r="D56" s="85">
        <f>D57+D58</f>
        <v>34.4</v>
      </c>
      <c r="E56" s="28">
        <f>E57+E58</f>
        <v>2.4</v>
      </c>
      <c r="F56" s="28">
        <f>F57+F58</f>
        <v>2.4</v>
      </c>
      <c r="G56" s="28">
        <f t="shared" si="2"/>
        <v>2.4</v>
      </c>
      <c r="H56" s="31"/>
      <c r="I56" s="32"/>
      <c r="J56" s="40">
        <f t="shared" si="3"/>
        <v>100</v>
      </c>
      <c r="K56" s="95">
        <v>4</v>
      </c>
      <c r="R56" s="20"/>
      <c r="V56" s="7">
        <f>F56+F35+F102</f>
        <v>51.2</v>
      </c>
    </row>
    <row r="57" spans="1:22" ht="51" customHeight="1">
      <c r="A57" s="39"/>
      <c r="B57" s="140" t="s">
        <v>87</v>
      </c>
      <c r="C57" s="141"/>
      <c r="D57" s="85">
        <v>20</v>
      </c>
      <c r="E57" s="28">
        <v>0</v>
      </c>
      <c r="F57" s="28">
        <v>0</v>
      </c>
      <c r="G57" s="28"/>
      <c r="H57" s="31"/>
      <c r="I57" s="32"/>
      <c r="J57" s="40" t="e">
        <f t="shared" si="3"/>
        <v>#DIV/0!</v>
      </c>
      <c r="K57" s="41"/>
      <c r="R57" s="20"/>
      <c r="V57" s="7"/>
    </row>
    <row r="58" spans="1:22" ht="49.5" customHeight="1">
      <c r="A58" s="39"/>
      <c r="B58" s="140" t="s">
        <v>88</v>
      </c>
      <c r="C58" s="141"/>
      <c r="D58" s="85">
        <v>14.4</v>
      </c>
      <c r="E58" s="28">
        <v>2.4</v>
      </c>
      <c r="F58" s="28">
        <v>2.4</v>
      </c>
      <c r="G58" s="28"/>
      <c r="H58" s="31"/>
      <c r="I58" s="32"/>
      <c r="J58" s="40">
        <f t="shared" si="3"/>
        <v>100</v>
      </c>
      <c r="K58" s="41"/>
      <c r="R58" s="20"/>
      <c r="V58" s="7"/>
    </row>
    <row r="59" spans="1:22" ht="275.25" customHeight="1">
      <c r="A59" s="87" t="s">
        <v>29</v>
      </c>
      <c r="B59" s="121" t="s">
        <v>102</v>
      </c>
      <c r="C59" s="122"/>
      <c r="D59" s="86">
        <f>D60+D63+D66+D67+D70+D71+D72+D75</f>
        <v>15841.2</v>
      </c>
      <c r="E59" s="86">
        <f>E60+E63+E66+E67+E70+E71+E72+E75</f>
        <v>513.7</v>
      </c>
      <c r="F59" s="86">
        <f>F60+F63+F66+F67+F70+F71+F72+F75</f>
        <v>510.9</v>
      </c>
      <c r="G59" s="86">
        <f>G60+G63+G66+G67+G70+G71+G72+G75</f>
        <v>510.9</v>
      </c>
      <c r="H59" s="89"/>
      <c r="I59" s="90"/>
      <c r="J59" s="40">
        <f t="shared" si="3"/>
        <v>99.45493478684055</v>
      </c>
      <c r="K59" s="92">
        <f>K60+K63+K66+K67+K70+K71+K72</f>
        <v>987</v>
      </c>
      <c r="R59" s="20"/>
      <c r="V59" s="7"/>
    </row>
    <row r="60" spans="1:22" ht="56.25" customHeight="1">
      <c r="A60" s="39"/>
      <c r="B60" s="119" t="s">
        <v>86</v>
      </c>
      <c r="C60" s="120"/>
      <c r="D60" s="28">
        <f>D61+D62</f>
        <v>197.8</v>
      </c>
      <c r="E60" s="28">
        <f>E61+E62</f>
        <v>15.6</v>
      </c>
      <c r="F60" s="28">
        <f>F61+F62</f>
        <v>15</v>
      </c>
      <c r="G60" s="28">
        <f>F60</f>
        <v>15</v>
      </c>
      <c r="H60" s="31"/>
      <c r="I60" s="32"/>
      <c r="J60" s="40">
        <f t="shared" si="3"/>
        <v>96.15384615384616</v>
      </c>
      <c r="K60" s="41">
        <v>25</v>
      </c>
      <c r="R60" s="20"/>
      <c r="V60" s="7"/>
    </row>
    <row r="61" spans="1:22" ht="56.25" customHeight="1">
      <c r="A61" s="39"/>
      <c r="B61" s="140" t="s">
        <v>87</v>
      </c>
      <c r="C61" s="141"/>
      <c r="D61" s="85">
        <v>115</v>
      </c>
      <c r="E61" s="28"/>
      <c r="F61" s="28"/>
      <c r="G61" s="85">
        <f>F61</f>
        <v>0</v>
      </c>
      <c r="H61" s="31"/>
      <c r="I61" s="32"/>
      <c r="J61" s="40" t="e">
        <f t="shared" si="3"/>
        <v>#DIV/0!</v>
      </c>
      <c r="K61" s="41"/>
      <c r="R61" s="20"/>
      <c r="V61" s="7"/>
    </row>
    <row r="62" spans="1:22" ht="56.25" customHeight="1">
      <c r="A62" s="39"/>
      <c r="B62" s="140" t="s">
        <v>88</v>
      </c>
      <c r="C62" s="141"/>
      <c r="D62" s="85">
        <v>82.8</v>
      </c>
      <c r="E62" s="28">
        <v>15.6</v>
      </c>
      <c r="F62" s="28">
        <v>15</v>
      </c>
      <c r="G62" s="85">
        <f>F62</f>
        <v>15</v>
      </c>
      <c r="H62" s="31"/>
      <c r="I62" s="32"/>
      <c r="J62" s="40">
        <f t="shared" si="3"/>
        <v>96.15384615384616</v>
      </c>
      <c r="K62" s="41"/>
      <c r="R62" s="20"/>
      <c r="V62" s="7"/>
    </row>
    <row r="63" spans="1:22" ht="59.25" customHeight="1">
      <c r="A63" s="39"/>
      <c r="B63" s="119" t="s">
        <v>89</v>
      </c>
      <c r="C63" s="120"/>
      <c r="D63" s="28">
        <f>D64+D65</f>
        <v>3448.4</v>
      </c>
      <c r="E63" s="28">
        <f>E64+E65</f>
        <v>181.4</v>
      </c>
      <c r="F63" s="28">
        <f>F64+F65</f>
        <v>179.8</v>
      </c>
      <c r="G63" s="28">
        <f>F63</f>
        <v>179.8</v>
      </c>
      <c r="H63" s="31"/>
      <c r="I63" s="32"/>
      <c r="J63" s="40">
        <f t="shared" si="3"/>
        <v>99.11797133406836</v>
      </c>
      <c r="K63" s="41">
        <v>450</v>
      </c>
      <c r="R63" s="20"/>
      <c r="V63" s="7"/>
    </row>
    <row r="64" spans="1:22" ht="51.75" customHeight="1">
      <c r="A64" s="39"/>
      <c r="B64" s="140" t="s">
        <v>87</v>
      </c>
      <c r="C64" s="141"/>
      <c r="D64" s="85">
        <v>2330</v>
      </c>
      <c r="E64" s="28"/>
      <c r="F64" s="28"/>
      <c r="G64" s="28"/>
      <c r="H64" s="31"/>
      <c r="I64" s="32"/>
      <c r="J64" s="40" t="e">
        <f t="shared" si="3"/>
        <v>#DIV/0!</v>
      </c>
      <c r="K64" s="41"/>
      <c r="R64" s="20"/>
      <c r="V64" s="7"/>
    </row>
    <row r="65" spans="1:22" ht="51.75" customHeight="1">
      <c r="A65" s="39"/>
      <c r="B65" s="140" t="s">
        <v>88</v>
      </c>
      <c r="C65" s="141"/>
      <c r="D65" s="85">
        <v>1118.4</v>
      </c>
      <c r="E65" s="28">
        <v>181.4</v>
      </c>
      <c r="F65" s="28">
        <v>179.8</v>
      </c>
      <c r="G65" s="85">
        <f>F65</f>
        <v>179.8</v>
      </c>
      <c r="H65" s="31"/>
      <c r="I65" s="32"/>
      <c r="J65" s="40">
        <f t="shared" si="3"/>
        <v>99.11797133406836</v>
      </c>
      <c r="K65" s="41"/>
      <c r="R65" s="20"/>
      <c r="V65" s="7"/>
    </row>
    <row r="66" spans="1:22" ht="96.75" customHeight="1">
      <c r="A66" s="39"/>
      <c r="B66" s="119" t="s">
        <v>103</v>
      </c>
      <c r="C66" s="120"/>
      <c r="D66" s="28">
        <v>297</v>
      </c>
      <c r="E66" s="28">
        <v>0</v>
      </c>
      <c r="F66" s="28">
        <v>0</v>
      </c>
      <c r="G66" s="28">
        <v>0</v>
      </c>
      <c r="H66" s="31"/>
      <c r="I66" s="32"/>
      <c r="J66" s="40" t="e">
        <f t="shared" si="3"/>
        <v>#DIV/0!</v>
      </c>
      <c r="K66" s="41"/>
      <c r="R66" s="20"/>
      <c r="V66" s="7"/>
    </row>
    <row r="67" spans="1:22" ht="63.75" customHeight="1">
      <c r="A67" s="39"/>
      <c r="B67" s="119" t="s">
        <v>104</v>
      </c>
      <c r="C67" s="120"/>
      <c r="D67" s="28">
        <f>D68+D69</f>
        <v>7055</v>
      </c>
      <c r="E67" s="28">
        <f>E68+E69</f>
        <v>0</v>
      </c>
      <c r="F67" s="28">
        <f>F68+F69</f>
        <v>0</v>
      </c>
      <c r="G67" s="28">
        <f>G68+G69</f>
        <v>0</v>
      </c>
      <c r="H67" s="31"/>
      <c r="I67" s="32"/>
      <c r="J67" s="40" t="e">
        <f t="shared" si="3"/>
        <v>#DIV/0!</v>
      </c>
      <c r="K67" s="41"/>
      <c r="R67" s="20"/>
      <c r="V67" s="7"/>
    </row>
    <row r="68" spans="1:22" ht="51.75" customHeight="1">
      <c r="A68" s="39"/>
      <c r="B68" s="140" t="s">
        <v>105</v>
      </c>
      <c r="C68" s="141"/>
      <c r="D68" s="28">
        <v>6807</v>
      </c>
      <c r="E68" s="28">
        <v>0</v>
      </c>
      <c r="F68" s="28">
        <v>0</v>
      </c>
      <c r="G68" s="85">
        <f>F68</f>
        <v>0</v>
      </c>
      <c r="H68" s="31"/>
      <c r="I68" s="32"/>
      <c r="J68" s="40" t="e">
        <f t="shared" si="3"/>
        <v>#DIV/0!</v>
      </c>
      <c r="K68" s="41"/>
      <c r="R68" s="20"/>
      <c r="V68" s="7"/>
    </row>
    <row r="69" spans="1:22" ht="49.5" customHeight="1">
      <c r="A69" s="39"/>
      <c r="B69" s="140" t="s">
        <v>106</v>
      </c>
      <c r="C69" s="141"/>
      <c r="D69" s="85">
        <v>248</v>
      </c>
      <c r="E69" s="28">
        <v>0</v>
      </c>
      <c r="F69" s="28">
        <v>0</v>
      </c>
      <c r="G69" s="85">
        <f>F69</f>
        <v>0</v>
      </c>
      <c r="H69" s="31"/>
      <c r="I69" s="32"/>
      <c r="J69" s="40" t="e">
        <f aca="true" t="shared" si="4" ref="J69:J90">F69/E69*100</f>
        <v>#DIV/0!</v>
      </c>
      <c r="K69" s="41"/>
      <c r="R69" s="20"/>
      <c r="V69" s="7"/>
    </row>
    <row r="70" spans="1:22" ht="51.75" customHeight="1">
      <c r="A70" s="39"/>
      <c r="B70" s="119" t="s">
        <v>107</v>
      </c>
      <c r="C70" s="120"/>
      <c r="D70" s="28">
        <v>0.5</v>
      </c>
      <c r="E70" s="28">
        <v>0</v>
      </c>
      <c r="F70" s="28">
        <v>0</v>
      </c>
      <c r="G70" s="28">
        <f>F70</f>
        <v>0</v>
      </c>
      <c r="H70" s="31"/>
      <c r="I70" s="32"/>
      <c r="J70" s="40" t="e">
        <f t="shared" si="4"/>
        <v>#DIV/0!</v>
      </c>
      <c r="K70" s="41"/>
      <c r="R70" s="20"/>
      <c r="V70" s="7"/>
    </row>
    <row r="71" spans="1:22" ht="101.25" customHeight="1">
      <c r="A71" s="39"/>
      <c r="B71" s="119" t="s">
        <v>108</v>
      </c>
      <c r="C71" s="120"/>
      <c r="D71" s="28">
        <v>123.5</v>
      </c>
      <c r="E71" s="28">
        <v>17.3</v>
      </c>
      <c r="F71" s="28">
        <v>16.7</v>
      </c>
      <c r="G71" s="28">
        <f>F71</f>
        <v>16.7</v>
      </c>
      <c r="H71" s="31"/>
      <c r="I71" s="32"/>
      <c r="J71" s="40">
        <f t="shared" si="4"/>
        <v>96.53179190751445</v>
      </c>
      <c r="K71" s="41">
        <v>13</v>
      </c>
      <c r="R71" s="20"/>
      <c r="V71" s="7"/>
    </row>
    <row r="72" spans="1:22" ht="192" customHeight="1">
      <c r="A72" s="39"/>
      <c r="B72" s="119" t="s">
        <v>109</v>
      </c>
      <c r="C72" s="120"/>
      <c r="D72" s="28">
        <f>D73+D74</f>
        <v>4300</v>
      </c>
      <c r="E72" s="28">
        <f>E73+E74</f>
        <v>299.4</v>
      </c>
      <c r="F72" s="28">
        <f>F73+F74</f>
        <v>299.4</v>
      </c>
      <c r="G72" s="28">
        <f>G73+G74</f>
        <v>299.4</v>
      </c>
      <c r="H72" s="31"/>
      <c r="I72" s="32"/>
      <c r="J72" s="40">
        <f t="shared" si="4"/>
        <v>100</v>
      </c>
      <c r="K72" s="41">
        <v>499</v>
      </c>
      <c r="R72" s="20"/>
      <c r="V72" s="7"/>
    </row>
    <row r="73" spans="1:22" ht="59.25" customHeight="1">
      <c r="A73" s="39"/>
      <c r="B73" s="140" t="s">
        <v>87</v>
      </c>
      <c r="C73" s="141"/>
      <c r="D73" s="85">
        <v>2500</v>
      </c>
      <c r="E73" s="28">
        <v>0</v>
      </c>
      <c r="F73" s="28">
        <v>0</v>
      </c>
      <c r="G73" s="85">
        <f>F73</f>
        <v>0</v>
      </c>
      <c r="H73" s="31"/>
      <c r="I73" s="32"/>
      <c r="J73" s="40" t="e">
        <f t="shared" si="4"/>
        <v>#DIV/0!</v>
      </c>
      <c r="K73" s="41"/>
      <c r="R73" s="20"/>
      <c r="V73" s="7"/>
    </row>
    <row r="74" spans="1:22" ht="57" customHeight="1">
      <c r="A74" s="39"/>
      <c r="B74" s="140" t="s">
        <v>88</v>
      </c>
      <c r="C74" s="141"/>
      <c r="D74" s="85">
        <v>1800</v>
      </c>
      <c r="E74" s="85">
        <v>299.4</v>
      </c>
      <c r="F74" s="85">
        <v>299.4</v>
      </c>
      <c r="G74" s="85">
        <f>F74</f>
        <v>299.4</v>
      </c>
      <c r="H74" s="31"/>
      <c r="I74" s="32"/>
      <c r="J74" s="40">
        <f t="shared" si="4"/>
        <v>100</v>
      </c>
      <c r="K74" s="41"/>
      <c r="R74" s="20"/>
      <c r="V74" s="7"/>
    </row>
    <row r="75" spans="1:22" ht="134.25" customHeight="1">
      <c r="A75" s="39"/>
      <c r="B75" s="119" t="s">
        <v>110</v>
      </c>
      <c r="C75" s="120"/>
      <c r="D75" s="28">
        <v>419</v>
      </c>
      <c r="E75" s="28">
        <v>0</v>
      </c>
      <c r="F75" s="28">
        <v>0</v>
      </c>
      <c r="G75" s="28">
        <f>F75</f>
        <v>0</v>
      </c>
      <c r="H75" s="31"/>
      <c r="I75" s="32"/>
      <c r="J75" s="40" t="e">
        <f t="shared" si="4"/>
        <v>#DIV/0!</v>
      </c>
      <c r="K75" s="41"/>
      <c r="R75" s="20"/>
      <c r="V75" s="7"/>
    </row>
    <row r="76" spans="1:22" ht="251.25" customHeight="1">
      <c r="A76" s="39" t="s">
        <v>30</v>
      </c>
      <c r="B76" s="203" t="s">
        <v>65</v>
      </c>
      <c r="C76" s="204"/>
      <c r="D76" s="28">
        <v>12309.5</v>
      </c>
      <c r="E76" s="28">
        <v>2390.4</v>
      </c>
      <c r="F76" s="28">
        <v>2380.4</v>
      </c>
      <c r="G76" s="28">
        <f>F76-6.8</f>
        <v>2373.6</v>
      </c>
      <c r="H76" s="31"/>
      <c r="I76" s="32"/>
      <c r="J76" s="40">
        <f t="shared" si="4"/>
        <v>99.58165997322624</v>
      </c>
      <c r="K76" s="41">
        <f>497+402</f>
        <v>899</v>
      </c>
      <c r="R76" s="20"/>
      <c r="V76" s="7"/>
    </row>
    <row r="77" spans="1:22" ht="114.75" customHeight="1">
      <c r="A77" s="17" t="s">
        <v>31</v>
      </c>
      <c r="B77" s="203" t="s">
        <v>67</v>
      </c>
      <c r="C77" s="204"/>
      <c r="D77" s="28">
        <v>75.6</v>
      </c>
      <c r="E77" s="28">
        <v>0</v>
      </c>
      <c r="F77" s="28">
        <v>0</v>
      </c>
      <c r="G77" s="28">
        <f aca="true" t="shared" si="5" ref="G77:G89">F77</f>
        <v>0</v>
      </c>
      <c r="H77" s="31"/>
      <c r="I77" s="32"/>
      <c r="J77" s="40" t="e">
        <f t="shared" si="4"/>
        <v>#DIV/0!</v>
      </c>
      <c r="K77" s="41">
        <v>0</v>
      </c>
      <c r="R77" s="20"/>
      <c r="V77" s="7"/>
    </row>
    <row r="78" spans="1:22" ht="186.75" customHeight="1">
      <c r="A78" s="17" t="s">
        <v>32</v>
      </c>
      <c r="B78" s="203" t="s">
        <v>12</v>
      </c>
      <c r="C78" s="204"/>
      <c r="D78" s="28">
        <v>5</v>
      </c>
      <c r="E78" s="28">
        <v>0</v>
      </c>
      <c r="F78" s="28">
        <v>0</v>
      </c>
      <c r="G78" s="28">
        <f t="shared" si="5"/>
        <v>0</v>
      </c>
      <c r="H78" s="31"/>
      <c r="I78" s="32"/>
      <c r="J78" s="40" t="e">
        <f t="shared" si="4"/>
        <v>#DIV/0!</v>
      </c>
      <c r="K78" s="41">
        <v>0</v>
      </c>
      <c r="R78" s="20"/>
      <c r="V78" s="7"/>
    </row>
    <row r="79" spans="1:22" ht="198" customHeight="1">
      <c r="A79" s="17" t="s">
        <v>33</v>
      </c>
      <c r="B79" s="203" t="s">
        <v>54</v>
      </c>
      <c r="C79" s="204"/>
      <c r="D79" s="28">
        <v>222.7</v>
      </c>
      <c r="E79" s="28">
        <v>222.7</v>
      </c>
      <c r="F79" s="28">
        <v>222.7</v>
      </c>
      <c r="G79" s="28">
        <f t="shared" si="5"/>
        <v>222.7</v>
      </c>
      <c r="H79" s="31"/>
      <c r="I79" s="32"/>
      <c r="J79" s="40">
        <f t="shared" si="4"/>
        <v>100</v>
      </c>
      <c r="K79" s="41">
        <v>13</v>
      </c>
      <c r="R79" s="20"/>
      <c r="V79" s="7"/>
    </row>
    <row r="80" spans="1:22" ht="326.25" customHeight="1">
      <c r="A80" s="17" t="s">
        <v>34</v>
      </c>
      <c r="B80" s="203" t="s">
        <v>61</v>
      </c>
      <c r="C80" s="204"/>
      <c r="D80" s="28">
        <v>189</v>
      </c>
      <c r="E80" s="28">
        <v>0</v>
      </c>
      <c r="F80" s="28">
        <v>0</v>
      </c>
      <c r="G80" s="28">
        <f t="shared" si="5"/>
        <v>0</v>
      </c>
      <c r="H80" s="31"/>
      <c r="I80" s="32"/>
      <c r="J80" s="40" t="e">
        <f t="shared" si="4"/>
        <v>#DIV/0!</v>
      </c>
      <c r="K80" s="41">
        <v>0</v>
      </c>
      <c r="R80" s="20"/>
      <c r="V80" s="7"/>
    </row>
    <row r="81" spans="1:22" ht="269.25" customHeight="1">
      <c r="A81" s="17" t="s">
        <v>35</v>
      </c>
      <c r="B81" s="203" t="s">
        <v>111</v>
      </c>
      <c r="C81" s="204"/>
      <c r="D81" s="28">
        <v>180.5</v>
      </c>
      <c r="E81" s="28">
        <v>0</v>
      </c>
      <c r="F81" s="28">
        <v>0</v>
      </c>
      <c r="G81" s="28">
        <f t="shared" si="5"/>
        <v>0</v>
      </c>
      <c r="H81" s="31"/>
      <c r="I81" s="32"/>
      <c r="J81" s="40" t="e">
        <f t="shared" si="4"/>
        <v>#DIV/0!</v>
      </c>
      <c r="K81" s="41">
        <v>0</v>
      </c>
      <c r="R81" s="20"/>
      <c r="V81" s="7"/>
    </row>
    <row r="82" spans="1:22" ht="185.25" customHeight="1">
      <c r="A82" s="17" t="s">
        <v>36</v>
      </c>
      <c r="B82" s="203" t="s">
        <v>112</v>
      </c>
      <c r="C82" s="204"/>
      <c r="D82" s="28">
        <v>2557.4</v>
      </c>
      <c r="E82" s="28">
        <v>0</v>
      </c>
      <c r="F82" s="28">
        <v>0</v>
      </c>
      <c r="G82" s="28">
        <f t="shared" si="5"/>
        <v>0</v>
      </c>
      <c r="H82" s="31"/>
      <c r="I82" s="32"/>
      <c r="J82" s="40" t="e">
        <f t="shared" si="4"/>
        <v>#DIV/0!</v>
      </c>
      <c r="K82" s="41">
        <v>0</v>
      </c>
      <c r="R82" s="20"/>
      <c r="V82" s="7"/>
    </row>
    <row r="83" spans="1:22" ht="176.25" customHeight="1">
      <c r="A83" s="17" t="s">
        <v>37</v>
      </c>
      <c r="B83" s="203" t="s">
        <v>113</v>
      </c>
      <c r="C83" s="204"/>
      <c r="D83" s="28">
        <v>500</v>
      </c>
      <c r="E83" s="28">
        <v>0</v>
      </c>
      <c r="F83" s="28">
        <v>0</v>
      </c>
      <c r="G83" s="28">
        <f t="shared" si="5"/>
        <v>0</v>
      </c>
      <c r="H83" s="31"/>
      <c r="I83" s="32"/>
      <c r="J83" s="40" t="e">
        <f t="shared" si="4"/>
        <v>#DIV/0!</v>
      </c>
      <c r="K83" s="41">
        <v>0</v>
      </c>
      <c r="R83" s="20"/>
      <c r="V83" s="7"/>
    </row>
    <row r="84" spans="1:22" ht="259.5" customHeight="1">
      <c r="A84" s="17" t="s">
        <v>38</v>
      </c>
      <c r="B84" s="203" t="s">
        <v>13</v>
      </c>
      <c r="C84" s="204"/>
      <c r="D84" s="28">
        <v>320.7</v>
      </c>
      <c r="E84" s="28">
        <v>0</v>
      </c>
      <c r="F84" s="28">
        <v>0</v>
      </c>
      <c r="G84" s="28">
        <f t="shared" si="5"/>
        <v>0</v>
      </c>
      <c r="H84" s="31"/>
      <c r="I84" s="32"/>
      <c r="J84" s="40" t="e">
        <f t="shared" si="4"/>
        <v>#DIV/0!</v>
      </c>
      <c r="K84" s="41">
        <v>0</v>
      </c>
      <c r="R84" s="20"/>
      <c r="V84" s="7"/>
    </row>
    <row r="85" spans="1:22" ht="313.5" customHeight="1">
      <c r="A85" s="17" t="s">
        <v>39</v>
      </c>
      <c r="B85" s="203" t="s">
        <v>114</v>
      </c>
      <c r="C85" s="204"/>
      <c r="D85" s="28">
        <v>400</v>
      </c>
      <c r="E85" s="28">
        <v>0</v>
      </c>
      <c r="F85" s="28">
        <v>0</v>
      </c>
      <c r="G85" s="28">
        <f t="shared" si="5"/>
        <v>0</v>
      </c>
      <c r="H85" s="31"/>
      <c r="I85" s="32"/>
      <c r="J85" s="40" t="e">
        <f t="shared" si="4"/>
        <v>#DIV/0!</v>
      </c>
      <c r="K85" s="41">
        <v>0</v>
      </c>
      <c r="R85" s="20"/>
      <c r="V85" s="7"/>
    </row>
    <row r="86" spans="1:22" ht="409.5" customHeight="1">
      <c r="A86" s="17" t="s">
        <v>46</v>
      </c>
      <c r="B86" s="203" t="s">
        <v>68</v>
      </c>
      <c r="C86" s="204"/>
      <c r="D86" s="28">
        <v>53</v>
      </c>
      <c r="E86" s="28">
        <v>5.6</v>
      </c>
      <c r="F86" s="28">
        <v>5.4</v>
      </c>
      <c r="G86" s="28">
        <f t="shared" si="5"/>
        <v>5.4</v>
      </c>
      <c r="H86" s="31"/>
      <c r="I86" s="32"/>
      <c r="J86" s="40">
        <f t="shared" si="4"/>
        <v>96.42857142857144</v>
      </c>
      <c r="K86" s="41">
        <v>12</v>
      </c>
      <c r="R86" s="20"/>
      <c r="V86" s="7"/>
    </row>
    <row r="87" spans="1:22" ht="192.75" customHeight="1">
      <c r="A87" s="17" t="s">
        <v>49</v>
      </c>
      <c r="B87" s="203" t="s">
        <v>115</v>
      </c>
      <c r="C87" s="204"/>
      <c r="D87" s="28">
        <v>105</v>
      </c>
      <c r="E87" s="28">
        <v>36</v>
      </c>
      <c r="F87" s="28">
        <v>36</v>
      </c>
      <c r="G87" s="28">
        <f t="shared" si="5"/>
        <v>36</v>
      </c>
      <c r="H87" s="31"/>
      <c r="I87" s="32"/>
      <c r="J87" s="40">
        <f t="shared" si="4"/>
        <v>100</v>
      </c>
      <c r="K87" s="41">
        <v>12</v>
      </c>
      <c r="R87" s="20"/>
      <c r="V87" s="7"/>
    </row>
    <row r="88" spans="1:22" ht="134.25" customHeight="1">
      <c r="A88" s="17" t="s">
        <v>53</v>
      </c>
      <c r="B88" s="203" t="s">
        <v>116</v>
      </c>
      <c r="C88" s="204"/>
      <c r="D88" s="28">
        <f>446.6</f>
        <v>446.6</v>
      </c>
      <c r="E88" s="28">
        <v>37.5</v>
      </c>
      <c r="F88" s="28">
        <f>19.3+17</f>
        <v>36.3</v>
      </c>
      <c r="G88" s="28">
        <f t="shared" si="5"/>
        <v>36.3</v>
      </c>
      <c r="H88" s="31"/>
      <c r="I88" s="32"/>
      <c r="J88" s="40">
        <f t="shared" si="4"/>
        <v>96.8</v>
      </c>
      <c r="K88" s="41">
        <v>2</v>
      </c>
      <c r="R88" s="20"/>
      <c r="V88" s="7"/>
    </row>
    <row r="89" spans="1:22" ht="102" customHeight="1">
      <c r="A89" s="17" t="s">
        <v>47</v>
      </c>
      <c r="B89" s="203" t="s">
        <v>117</v>
      </c>
      <c r="C89" s="204"/>
      <c r="D89" s="28">
        <v>4870</v>
      </c>
      <c r="E89" s="28">
        <v>257.7</v>
      </c>
      <c r="F89" s="28">
        <v>0</v>
      </c>
      <c r="G89" s="28">
        <f t="shared" si="5"/>
        <v>0</v>
      </c>
      <c r="H89" s="31"/>
      <c r="I89" s="32"/>
      <c r="J89" s="40">
        <f t="shared" si="4"/>
        <v>0</v>
      </c>
      <c r="K89" s="41"/>
      <c r="R89" s="20"/>
      <c r="V89" s="7"/>
    </row>
    <row r="90" spans="1:22" ht="89.25" customHeight="1">
      <c r="A90" s="39"/>
      <c r="B90" s="121" t="s">
        <v>118</v>
      </c>
      <c r="C90" s="122"/>
      <c r="D90" s="97">
        <f>D10+D18+D31+D49+D59+D76+D77+D78+D79+D80+D81+D82+D83+D84+D85+D86+D87+D88+D89</f>
        <v>81997.2</v>
      </c>
      <c r="E90" s="97">
        <f>E10+E18+E31+E49+E59+E76+E77+E78+E79+E80+E81+E82+E83+E84+E85+E86+E87+E88+E89</f>
        <v>7855.799999999999</v>
      </c>
      <c r="F90" s="97">
        <f>F10+F18+F31+F49+F59+F76+F77+F78+F79+F80+F81+F82+F83+F84+F85+F86+F87+F88+F89</f>
        <v>7582.4</v>
      </c>
      <c r="G90" s="97">
        <f>G10+G18+G31+G49+G59+G76+G77+G78+G79+G80+G81+G82+G83+G84+G85+G86+G87+G88+G89</f>
        <v>7575.5999999999985</v>
      </c>
      <c r="H90" s="98"/>
      <c r="I90" s="98"/>
      <c r="J90" s="97">
        <f t="shared" si="4"/>
        <v>96.51976883321878</v>
      </c>
      <c r="K90" s="96">
        <f>K10+K18+K31+K49+K59+K76+K77+K78+K79+K80+K81+K82+K83+K84+K85+K86+K87+K88+K89</f>
        <v>3147</v>
      </c>
      <c r="R90" s="20"/>
      <c r="V90" s="7"/>
    </row>
    <row r="91" spans="1:22" ht="16.5" customHeight="1">
      <c r="A91" s="170" t="s">
        <v>119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2"/>
      <c r="V91" s="7"/>
    </row>
    <row r="92" spans="1:25" ht="76.5" customHeight="1">
      <c r="A92" s="173"/>
      <c r="B92" s="174"/>
      <c r="C92" s="174"/>
      <c r="D92" s="174"/>
      <c r="E92" s="174"/>
      <c r="F92" s="174"/>
      <c r="G92" s="174"/>
      <c r="H92" s="174"/>
      <c r="I92" s="174"/>
      <c r="J92" s="174"/>
      <c r="K92" s="175"/>
      <c r="V92" s="7"/>
      <c r="Y92" s="7">
        <f>F115+F116+F118</f>
        <v>0.8</v>
      </c>
    </row>
    <row r="93" spans="1:22" ht="156" customHeight="1">
      <c r="A93" s="27" t="s">
        <v>14</v>
      </c>
      <c r="B93" s="158" t="s">
        <v>62</v>
      </c>
      <c r="C93" s="159"/>
      <c r="D93" s="47">
        <v>965.7</v>
      </c>
      <c r="E93" s="21">
        <v>165.5</v>
      </c>
      <c r="F93" s="21">
        <v>158.4</v>
      </c>
      <c r="G93" s="21">
        <f>F93</f>
        <v>158.4</v>
      </c>
      <c r="H93" s="160">
        <f>F93/E93*100</f>
        <v>95.70996978851964</v>
      </c>
      <c r="I93" s="161"/>
      <c r="J93" s="162"/>
      <c r="K93" s="48"/>
      <c r="R93" s="20"/>
      <c r="V93" s="7"/>
    </row>
    <row r="94" spans="1:22" ht="147" customHeight="1">
      <c r="A94" s="27" t="s">
        <v>15</v>
      </c>
      <c r="B94" s="158" t="s">
        <v>63</v>
      </c>
      <c r="C94" s="159"/>
      <c r="D94" s="18">
        <v>46.2</v>
      </c>
      <c r="E94" s="21">
        <v>0</v>
      </c>
      <c r="F94" s="21">
        <v>0</v>
      </c>
      <c r="G94" s="21">
        <f>F94</f>
        <v>0</v>
      </c>
      <c r="H94" s="160" t="e">
        <f>F94/E94*100</f>
        <v>#DIV/0!</v>
      </c>
      <c r="I94" s="161"/>
      <c r="J94" s="162"/>
      <c r="K94" s="48"/>
      <c r="R94" s="20"/>
      <c r="V94" s="7"/>
    </row>
    <row r="95" spans="1:22" ht="237" customHeight="1">
      <c r="A95" s="27" t="s">
        <v>16</v>
      </c>
      <c r="B95" s="158" t="s">
        <v>74</v>
      </c>
      <c r="C95" s="159"/>
      <c r="D95" s="18">
        <v>0</v>
      </c>
      <c r="E95" s="18">
        <v>0</v>
      </c>
      <c r="F95" s="18">
        <v>0</v>
      </c>
      <c r="G95" s="21">
        <f>F95</f>
        <v>0</v>
      </c>
      <c r="H95" s="160" t="e">
        <f>F95/E95*100</f>
        <v>#DIV/0!</v>
      </c>
      <c r="I95" s="161"/>
      <c r="J95" s="162"/>
      <c r="K95" s="13"/>
      <c r="L95" s="13"/>
      <c r="R95" s="20"/>
      <c r="V95" s="7"/>
    </row>
    <row r="96" spans="1:22" ht="228" customHeight="1">
      <c r="A96" s="27" t="s">
        <v>71</v>
      </c>
      <c r="B96" s="158" t="s">
        <v>70</v>
      </c>
      <c r="C96" s="159"/>
      <c r="D96" s="18">
        <v>68.6</v>
      </c>
      <c r="E96" s="21">
        <v>0</v>
      </c>
      <c r="F96" s="21">
        <v>0</v>
      </c>
      <c r="G96" s="21">
        <f>F96</f>
        <v>0</v>
      </c>
      <c r="H96" s="160" t="e">
        <f>F96/E96*100</f>
        <v>#DIV/0!</v>
      </c>
      <c r="I96" s="161"/>
      <c r="J96" s="162"/>
      <c r="K96" s="48"/>
      <c r="R96" s="20"/>
      <c r="V96" s="7"/>
    </row>
    <row r="97" spans="1:22" ht="51" customHeight="1">
      <c r="A97" s="13"/>
      <c r="B97" s="121" t="s">
        <v>129</v>
      </c>
      <c r="C97" s="122"/>
      <c r="D97" s="104">
        <f>D93+D94+D95+D96</f>
        <v>1080.5</v>
      </c>
      <c r="E97" s="104">
        <f>E93+E94+E95+E96</f>
        <v>165.5</v>
      </c>
      <c r="F97" s="104">
        <f>F93+F94+F95+F96</f>
        <v>158.4</v>
      </c>
      <c r="G97" s="104">
        <f>G93+G94+G95+G96</f>
        <v>158.4</v>
      </c>
      <c r="H97" s="104" t="e">
        <f>SUM(H93:H94)</f>
        <v>#DIV/0!</v>
      </c>
      <c r="I97" s="104">
        <f>SUM(I93:I94)</f>
        <v>0</v>
      </c>
      <c r="J97" s="82">
        <f>F97/E97*100</f>
        <v>95.70996978851964</v>
      </c>
      <c r="K97" s="103"/>
      <c r="R97" s="20"/>
      <c r="V97" s="7"/>
    </row>
    <row r="98" spans="1:22" ht="59.25" customHeight="1">
      <c r="A98" s="116" t="s">
        <v>51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8"/>
      <c r="V98" s="7"/>
    </row>
    <row r="99" spans="1:23" ht="409.5" customHeight="1">
      <c r="A99" s="82" t="s">
        <v>40</v>
      </c>
      <c r="B99" s="178" t="s">
        <v>169</v>
      </c>
      <c r="C99" s="179"/>
      <c r="D99" s="11">
        <f>D100+D101+D102+D103</f>
        <v>1369</v>
      </c>
      <c r="E99" s="11">
        <f>E100+E101+E102+E103</f>
        <v>403.09999999999997</v>
      </c>
      <c r="F99" s="11">
        <f>F100+F101+F102+F103</f>
        <v>229.59999999999997</v>
      </c>
      <c r="G99" s="82">
        <f aca="true" t="shared" si="6" ref="G99:G104">F99</f>
        <v>229.59999999999997</v>
      </c>
      <c r="H99" s="82" t="e">
        <f>D99/#REF!*100</f>
        <v>#REF!</v>
      </c>
      <c r="I99" s="82">
        <f>E99/D99*100</f>
        <v>29.444850255661066</v>
      </c>
      <c r="J99" s="82">
        <f>F99/E99*100</f>
        <v>56.95857107417513</v>
      </c>
      <c r="K99" s="14">
        <f>K100+K101+K102+K103</f>
        <v>476</v>
      </c>
      <c r="R99" s="7"/>
      <c r="S99" s="7">
        <f>D99+D100+D101+D102+D103+D105+D106</f>
        <v>75575.6</v>
      </c>
      <c r="T99" s="7">
        <f>E99+E100+E101+E102+E103+E105+E106</f>
        <v>36956.299999999996</v>
      </c>
      <c r="U99" s="7">
        <f>F99+F100+F101+F102+F103+F105+F106</f>
        <v>8203.7</v>
      </c>
      <c r="V99" s="7"/>
      <c r="W99" s="7"/>
    </row>
    <row r="100" spans="1:22" ht="141" customHeight="1">
      <c r="A100" s="13"/>
      <c r="B100" s="176" t="s">
        <v>123</v>
      </c>
      <c r="C100" s="177"/>
      <c r="D100" s="81">
        <v>217.2</v>
      </c>
      <c r="E100" s="84">
        <v>214.7</v>
      </c>
      <c r="F100" s="99">
        <v>41.2</v>
      </c>
      <c r="G100" s="84">
        <f t="shared" si="6"/>
        <v>41.2</v>
      </c>
      <c r="H100" s="84" t="e">
        <f>D100/#REF!*100</f>
        <v>#REF!</v>
      </c>
      <c r="I100" s="84">
        <f>E100/D100*100</f>
        <v>98.84898710865562</v>
      </c>
      <c r="J100" s="84">
        <f>F100/E100*100</f>
        <v>19.189566837447604</v>
      </c>
      <c r="K100" s="100">
        <f>60+4+8</f>
        <v>72</v>
      </c>
      <c r="R100" s="20"/>
      <c r="V100" s="7"/>
    </row>
    <row r="101" spans="1:18" ht="279.75" customHeight="1">
      <c r="A101" s="27"/>
      <c r="B101" s="176" t="s">
        <v>120</v>
      </c>
      <c r="C101" s="177"/>
      <c r="D101" s="81">
        <v>668.4</v>
      </c>
      <c r="E101" s="84">
        <v>153.5</v>
      </c>
      <c r="F101" s="99">
        <v>153.5</v>
      </c>
      <c r="G101" s="84">
        <f t="shared" si="6"/>
        <v>153.5</v>
      </c>
      <c r="H101" s="84"/>
      <c r="I101" s="84"/>
      <c r="J101" s="84">
        <f>F101/E101*100</f>
        <v>100</v>
      </c>
      <c r="K101" s="100">
        <v>262</v>
      </c>
      <c r="R101" s="20"/>
    </row>
    <row r="102" spans="1:18" ht="234" customHeight="1">
      <c r="A102" s="27"/>
      <c r="B102" s="176" t="s">
        <v>121</v>
      </c>
      <c r="C102" s="177"/>
      <c r="D102" s="81">
        <v>69.4</v>
      </c>
      <c r="E102" s="84">
        <v>6.2</v>
      </c>
      <c r="F102" s="99">
        <v>6.2</v>
      </c>
      <c r="G102" s="84">
        <f t="shared" si="6"/>
        <v>6.2</v>
      </c>
      <c r="H102" s="84"/>
      <c r="I102" s="84"/>
      <c r="J102" s="84">
        <f>F102/E102*100</f>
        <v>100</v>
      </c>
      <c r="K102" s="100">
        <v>11</v>
      </c>
      <c r="R102" s="20"/>
    </row>
    <row r="103" spans="1:23" ht="183" customHeight="1">
      <c r="A103" s="27"/>
      <c r="B103" s="176" t="s">
        <v>122</v>
      </c>
      <c r="C103" s="177"/>
      <c r="D103" s="81">
        <v>414</v>
      </c>
      <c r="E103" s="84">
        <v>28.7</v>
      </c>
      <c r="F103" s="99">
        <v>28.7</v>
      </c>
      <c r="G103" s="84">
        <f t="shared" si="6"/>
        <v>28.7</v>
      </c>
      <c r="H103" s="123">
        <f>F103/E103*100</f>
        <v>100</v>
      </c>
      <c r="I103" s="124"/>
      <c r="J103" s="125"/>
      <c r="K103" s="100">
        <v>131</v>
      </c>
      <c r="R103" s="20"/>
      <c r="W103" s="7"/>
    </row>
    <row r="104" spans="1:23" ht="324" customHeight="1">
      <c r="A104" s="27" t="s">
        <v>41</v>
      </c>
      <c r="B104" s="158" t="s">
        <v>166</v>
      </c>
      <c r="C104" s="159"/>
      <c r="D104" s="18">
        <v>1259</v>
      </c>
      <c r="E104" s="13">
        <v>340</v>
      </c>
      <c r="F104" s="21">
        <v>318.2</v>
      </c>
      <c r="G104" s="13">
        <f t="shared" si="6"/>
        <v>318.2</v>
      </c>
      <c r="H104" s="123">
        <f>F104/E104*100</f>
        <v>93.58823529411764</v>
      </c>
      <c r="I104" s="124"/>
      <c r="J104" s="125"/>
      <c r="K104" s="49">
        <v>208</v>
      </c>
      <c r="R104" s="20"/>
      <c r="W104" s="7"/>
    </row>
    <row r="105" spans="1:19" ht="327" customHeight="1">
      <c r="A105" s="27" t="s">
        <v>42</v>
      </c>
      <c r="B105" s="158" t="s">
        <v>124</v>
      </c>
      <c r="C105" s="159"/>
      <c r="D105" s="18">
        <v>72837</v>
      </c>
      <c r="E105" s="13">
        <v>36150</v>
      </c>
      <c r="F105" s="13">
        <v>7744.5</v>
      </c>
      <c r="G105" s="13">
        <f>F105-3</f>
        <v>7741.5</v>
      </c>
      <c r="H105" s="160">
        <f>F105/E105*100</f>
        <v>21.423236514522824</v>
      </c>
      <c r="I105" s="161"/>
      <c r="J105" s="162"/>
      <c r="K105" s="49">
        <f>S105</f>
        <v>15489</v>
      </c>
      <c r="S105" s="4">
        <f>F105*100/50</f>
        <v>15489</v>
      </c>
    </row>
    <row r="106" spans="1:16" ht="321.75" customHeight="1">
      <c r="A106" s="27" t="s">
        <v>43</v>
      </c>
      <c r="B106" s="158" t="s">
        <v>125</v>
      </c>
      <c r="C106" s="159"/>
      <c r="D106" s="18">
        <v>0.6</v>
      </c>
      <c r="E106" s="13">
        <v>0.1</v>
      </c>
      <c r="F106" s="13">
        <v>0</v>
      </c>
      <c r="G106" s="13">
        <f>F106</f>
        <v>0</v>
      </c>
      <c r="H106" s="13"/>
      <c r="I106" s="13"/>
      <c r="J106" s="13">
        <f>F106/E106*100</f>
        <v>0</v>
      </c>
      <c r="K106" s="22">
        <v>0</v>
      </c>
      <c r="L106" s="13"/>
      <c r="O106" s="50"/>
      <c r="P106" s="50"/>
    </row>
    <row r="107" spans="1:16" ht="409.5" customHeight="1">
      <c r="A107" s="27" t="s">
        <v>58</v>
      </c>
      <c r="B107" s="215" t="s">
        <v>127</v>
      </c>
      <c r="C107" s="216"/>
      <c r="D107" s="18">
        <v>904.1</v>
      </c>
      <c r="E107" s="13">
        <v>152.9</v>
      </c>
      <c r="F107" s="13">
        <v>146.8</v>
      </c>
      <c r="G107" s="13">
        <v>75.7</v>
      </c>
      <c r="H107" s="13"/>
      <c r="I107" s="13"/>
      <c r="J107" s="13">
        <f>F107/E107*100</f>
        <v>96.0104643557881</v>
      </c>
      <c r="K107" s="22">
        <v>0</v>
      </c>
      <c r="L107" s="13"/>
      <c r="O107" s="50"/>
      <c r="P107" s="50"/>
    </row>
    <row r="108" spans="1:22" ht="384.75" customHeight="1">
      <c r="A108" s="27" t="s">
        <v>59</v>
      </c>
      <c r="B108" s="158" t="s">
        <v>126</v>
      </c>
      <c r="C108" s="159"/>
      <c r="D108" s="51">
        <v>186</v>
      </c>
      <c r="E108" s="51">
        <v>33.5</v>
      </c>
      <c r="F108" s="51">
        <v>33.5</v>
      </c>
      <c r="G108" s="52">
        <v>16</v>
      </c>
      <c r="H108" s="52"/>
      <c r="I108" s="52"/>
      <c r="J108" s="52">
        <f>F108/E108*100</f>
        <v>100</v>
      </c>
      <c r="K108" s="22">
        <v>0</v>
      </c>
      <c r="O108" s="50"/>
      <c r="P108" s="50"/>
      <c r="U108" s="7"/>
      <c r="V108" s="7"/>
    </row>
    <row r="109" spans="1:11" ht="56.25" customHeight="1">
      <c r="A109" s="53"/>
      <c r="B109" s="121" t="s">
        <v>130</v>
      </c>
      <c r="C109" s="122"/>
      <c r="D109" s="101">
        <f>D99++D104+D105+D106+D107+D108</f>
        <v>76555.70000000001</v>
      </c>
      <c r="E109" s="101">
        <f>E99++E104+E105+E106+E107+E108</f>
        <v>37079.6</v>
      </c>
      <c r="F109" s="101">
        <f>F99++F104+F105+F106+F107+F108</f>
        <v>8472.599999999999</v>
      </c>
      <c r="G109" s="101">
        <f>G99++G104+G105+G106+G107+G108</f>
        <v>8381</v>
      </c>
      <c r="H109" s="101" t="e">
        <f>SUM(H99:H105)</f>
        <v>#REF!</v>
      </c>
      <c r="I109" s="101">
        <f>SUM(I99:I105)</f>
        <v>128.2938373643167</v>
      </c>
      <c r="J109" s="101">
        <f>F109/E109*100</f>
        <v>22.849761054596055</v>
      </c>
      <c r="K109" s="102">
        <f>K99++K104+K105+K106+K107+K108</f>
        <v>16173</v>
      </c>
    </row>
    <row r="110" spans="1:11" ht="96" customHeight="1">
      <c r="A110" s="217" t="s">
        <v>128</v>
      </c>
      <c r="B110" s="218"/>
      <c r="C110" s="218"/>
      <c r="D110" s="218"/>
      <c r="E110" s="218"/>
      <c r="F110" s="218"/>
      <c r="G110" s="218"/>
      <c r="H110" s="218"/>
      <c r="I110" s="218"/>
      <c r="J110" s="218"/>
      <c r="K110" s="219"/>
    </row>
    <row r="111" spans="1:23" ht="325.5" customHeight="1">
      <c r="A111" s="105" t="s">
        <v>44</v>
      </c>
      <c r="B111" s="158" t="s">
        <v>131</v>
      </c>
      <c r="C111" s="159"/>
      <c r="D111" s="53">
        <v>113400</v>
      </c>
      <c r="E111" s="53">
        <v>17274.2</v>
      </c>
      <c r="F111" s="53">
        <v>7470.7</v>
      </c>
      <c r="G111" s="53">
        <v>0</v>
      </c>
      <c r="H111" s="53"/>
      <c r="I111" s="53"/>
      <c r="J111" s="53">
        <f>F111/E111*100</f>
        <v>43.24773361429183</v>
      </c>
      <c r="K111" s="106"/>
      <c r="W111" s="7">
        <f>E107+E108+E111+E112</f>
        <v>17760.600000000002</v>
      </c>
    </row>
    <row r="112" spans="1:11" ht="143.25" customHeight="1">
      <c r="A112" s="105" t="s">
        <v>45</v>
      </c>
      <c r="B112" s="158" t="s">
        <v>132</v>
      </c>
      <c r="C112" s="159"/>
      <c r="D112" s="53">
        <v>1000</v>
      </c>
      <c r="E112" s="53">
        <v>300</v>
      </c>
      <c r="F112" s="53">
        <v>300</v>
      </c>
      <c r="G112" s="53">
        <v>0</v>
      </c>
      <c r="H112" s="53"/>
      <c r="I112" s="53"/>
      <c r="J112" s="53">
        <f>F112/E112*100</f>
        <v>100</v>
      </c>
      <c r="K112" s="106"/>
    </row>
    <row r="113" spans="1:11" ht="84" customHeight="1">
      <c r="A113" s="105"/>
      <c r="B113" s="121" t="s">
        <v>151</v>
      </c>
      <c r="C113" s="122"/>
      <c r="D113" s="101">
        <f aca="true" t="shared" si="7" ref="D113:I113">D111+D112</f>
        <v>114400</v>
      </c>
      <c r="E113" s="101">
        <f t="shared" si="7"/>
        <v>17574.2</v>
      </c>
      <c r="F113" s="101">
        <f t="shared" si="7"/>
        <v>7770.7</v>
      </c>
      <c r="G113" s="101">
        <f t="shared" si="7"/>
        <v>0</v>
      </c>
      <c r="H113" s="101">
        <f t="shared" si="7"/>
        <v>0</v>
      </c>
      <c r="I113" s="101">
        <f t="shared" si="7"/>
        <v>0</v>
      </c>
      <c r="J113" s="101">
        <f>F113/E113*100</f>
        <v>44.21652194694495</v>
      </c>
      <c r="K113" s="101"/>
    </row>
    <row r="114" spans="1:11" ht="59.25" customHeight="1">
      <c r="A114" s="12"/>
      <c r="B114" s="116" t="s">
        <v>133</v>
      </c>
      <c r="C114" s="117"/>
      <c r="D114" s="117"/>
      <c r="E114" s="117"/>
      <c r="F114" s="117"/>
      <c r="G114" s="117"/>
      <c r="H114" s="117"/>
      <c r="I114" s="117"/>
      <c r="J114" s="117"/>
      <c r="K114" s="118"/>
    </row>
    <row r="115" spans="1:26" ht="100.5" customHeight="1">
      <c r="A115" s="27" t="s">
        <v>134</v>
      </c>
      <c r="B115" s="158" t="s">
        <v>17</v>
      </c>
      <c r="C115" s="159"/>
      <c r="D115" s="18">
        <v>18</v>
      </c>
      <c r="E115" s="13">
        <v>2.8</v>
      </c>
      <c r="F115" s="13">
        <v>0.8</v>
      </c>
      <c r="G115" s="13">
        <v>0.8</v>
      </c>
      <c r="H115" s="13"/>
      <c r="I115" s="13"/>
      <c r="J115" s="13">
        <f>F115/E115*100</f>
        <v>28.571428571428577</v>
      </c>
      <c r="K115" s="54">
        <v>0</v>
      </c>
      <c r="T115" s="7">
        <f>G115+G116+G118+G119+G122</f>
        <v>3.2</v>
      </c>
      <c r="Z115" s="7">
        <f>F115+F116+F118</f>
        <v>0.8</v>
      </c>
    </row>
    <row r="116" spans="1:26" ht="72.75" customHeight="1">
      <c r="A116" s="126" t="s">
        <v>136</v>
      </c>
      <c r="B116" s="182" t="s">
        <v>135</v>
      </c>
      <c r="C116" s="183"/>
      <c r="D116" s="180">
        <v>141</v>
      </c>
      <c r="E116" s="134">
        <v>9.4</v>
      </c>
      <c r="F116" s="134">
        <v>0</v>
      </c>
      <c r="G116" s="134">
        <f>F116</f>
        <v>0</v>
      </c>
      <c r="H116" s="128">
        <f>F116/E116*100</f>
        <v>0</v>
      </c>
      <c r="I116" s="129"/>
      <c r="J116" s="130"/>
      <c r="K116" s="188">
        <v>0</v>
      </c>
      <c r="Z116" s="7">
        <f>F97</f>
        <v>158.4</v>
      </c>
    </row>
    <row r="117" spans="1:11" ht="207" customHeight="1">
      <c r="A117" s="127"/>
      <c r="B117" s="184"/>
      <c r="C117" s="185"/>
      <c r="D117" s="181"/>
      <c r="E117" s="135"/>
      <c r="F117" s="135"/>
      <c r="G117" s="135"/>
      <c r="H117" s="131"/>
      <c r="I117" s="132"/>
      <c r="J117" s="133"/>
      <c r="K117" s="189"/>
    </row>
    <row r="118" spans="1:11" ht="186" customHeight="1">
      <c r="A118" s="27" t="s">
        <v>138</v>
      </c>
      <c r="B118" s="158" t="s">
        <v>137</v>
      </c>
      <c r="C118" s="159"/>
      <c r="D118" s="18">
        <v>40</v>
      </c>
      <c r="E118" s="13">
        <v>8</v>
      </c>
      <c r="F118" s="13">
        <v>0</v>
      </c>
      <c r="G118" s="13">
        <v>0</v>
      </c>
      <c r="H118" s="13">
        <f>G118</f>
        <v>0</v>
      </c>
      <c r="I118" s="13">
        <f>H118</f>
        <v>0</v>
      </c>
      <c r="J118" s="13">
        <f aca="true" t="shared" si="8" ref="J118:J131">F118/E118*100</f>
        <v>0</v>
      </c>
      <c r="K118" s="54">
        <v>0</v>
      </c>
    </row>
    <row r="119" spans="1:11" ht="327" customHeight="1">
      <c r="A119" s="27" t="s">
        <v>140</v>
      </c>
      <c r="B119" s="158" t="s">
        <v>139</v>
      </c>
      <c r="C119" s="159"/>
      <c r="D119" s="18">
        <f>D120+D121</f>
        <v>100</v>
      </c>
      <c r="E119" s="18">
        <f>E120+E121</f>
        <v>92.5</v>
      </c>
      <c r="F119" s="18">
        <f>F120+F121</f>
        <v>3.5</v>
      </c>
      <c r="G119" s="18">
        <f>G120+G121</f>
        <v>2.4</v>
      </c>
      <c r="H119" s="13"/>
      <c r="I119" s="13"/>
      <c r="J119" s="13">
        <f t="shared" si="8"/>
        <v>3.783783783783784</v>
      </c>
      <c r="K119" s="19">
        <f>K120+K121</f>
        <v>2</v>
      </c>
    </row>
    <row r="120" spans="1:11" ht="45.75" customHeight="1">
      <c r="A120" s="27" t="s">
        <v>141</v>
      </c>
      <c r="B120" s="176" t="s">
        <v>18</v>
      </c>
      <c r="C120" s="177"/>
      <c r="D120" s="81">
        <v>30</v>
      </c>
      <c r="E120" s="84">
        <v>22.5</v>
      </c>
      <c r="F120" s="84">
        <v>1.1</v>
      </c>
      <c r="G120" s="84">
        <f>F120-1.1</f>
        <v>0</v>
      </c>
      <c r="H120" s="84"/>
      <c r="I120" s="84"/>
      <c r="J120" s="84">
        <f t="shared" si="8"/>
        <v>4.888888888888889</v>
      </c>
      <c r="K120" s="108">
        <v>1</v>
      </c>
    </row>
    <row r="121" spans="1:11" ht="56.25" customHeight="1">
      <c r="A121" s="27" t="s">
        <v>142</v>
      </c>
      <c r="B121" s="176" t="s">
        <v>19</v>
      </c>
      <c r="C121" s="177"/>
      <c r="D121" s="81">
        <v>70</v>
      </c>
      <c r="E121" s="84">
        <v>70</v>
      </c>
      <c r="F121" s="84">
        <v>2.4</v>
      </c>
      <c r="G121" s="84">
        <f>F121</f>
        <v>2.4</v>
      </c>
      <c r="H121" s="84"/>
      <c r="I121" s="84"/>
      <c r="J121" s="84">
        <f t="shared" si="8"/>
        <v>3.428571428571429</v>
      </c>
      <c r="K121" s="108">
        <v>1</v>
      </c>
    </row>
    <row r="122" spans="1:11" ht="146.25" customHeight="1">
      <c r="A122" s="107" t="s">
        <v>143</v>
      </c>
      <c r="B122" s="213" t="s">
        <v>149</v>
      </c>
      <c r="C122" s="214"/>
      <c r="D122" s="11">
        <f>D123+D124+D125+D126+D127+D128+D129</f>
        <v>145.1</v>
      </c>
      <c r="E122" s="11">
        <f>E123+E124+E125+E126+E127+E128+E129</f>
        <v>24.5</v>
      </c>
      <c r="F122" s="11">
        <f>F123+F124+F125+F126+F127+F128+F129</f>
        <v>0</v>
      </c>
      <c r="G122" s="11">
        <f>G123+G124+G125+G126+G127+G128+G129</f>
        <v>0</v>
      </c>
      <c r="H122" s="82"/>
      <c r="I122" s="82"/>
      <c r="J122" s="82">
        <f t="shared" si="8"/>
        <v>0</v>
      </c>
      <c r="K122" s="14"/>
    </row>
    <row r="123" spans="1:11" ht="146.25" customHeight="1">
      <c r="A123" s="27"/>
      <c r="B123" s="136" t="s">
        <v>75</v>
      </c>
      <c r="C123" s="137"/>
      <c r="D123" s="18">
        <v>20</v>
      </c>
      <c r="E123" s="18">
        <v>0</v>
      </c>
      <c r="F123" s="18">
        <v>0</v>
      </c>
      <c r="G123" s="84">
        <f aca="true" t="shared" si="9" ref="G123:G129">F123</f>
        <v>0</v>
      </c>
      <c r="H123" s="13"/>
      <c r="I123" s="13"/>
      <c r="J123" s="82" t="e">
        <f t="shared" si="8"/>
        <v>#DIV/0!</v>
      </c>
      <c r="K123" s="14"/>
    </row>
    <row r="124" spans="1:11" ht="108.75" customHeight="1">
      <c r="A124" s="27"/>
      <c r="B124" s="136" t="s">
        <v>144</v>
      </c>
      <c r="C124" s="137"/>
      <c r="D124" s="18">
        <v>20</v>
      </c>
      <c r="E124" s="18">
        <v>0</v>
      </c>
      <c r="F124" s="18">
        <v>0</v>
      </c>
      <c r="G124" s="84">
        <f t="shared" si="9"/>
        <v>0</v>
      </c>
      <c r="H124" s="13"/>
      <c r="I124" s="13"/>
      <c r="J124" s="82" t="e">
        <f t="shared" si="8"/>
        <v>#DIV/0!</v>
      </c>
      <c r="K124" s="14"/>
    </row>
    <row r="125" spans="1:11" ht="111" customHeight="1">
      <c r="A125" s="27"/>
      <c r="B125" s="136" t="s">
        <v>145</v>
      </c>
      <c r="C125" s="137"/>
      <c r="D125" s="18">
        <v>20</v>
      </c>
      <c r="E125" s="18">
        <v>0</v>
      </c>
      <c r="F125" s="18">
        <v>0</v>
      </c>
      <c r="G125" s="84">
        <f t="shared" si="9"/>
        <v>0</v>
      </c>
      <c r="H125" s="13"/>
      <c r="I125" s="13"/>
      <c r="J125" s="82" t="e">
        <f t="shared" si="8"/>
        <v>#DIV/0!</v>
      </c>
      <c r="K125" s="14"/>
    </row>
    <row r="126" spans="1:11" ht="138.75" customHeight="1">
      <c r="A126" s="27"/>
      <c r="B126" s="136" t="s">
        <v>146</v>
      </c>
      <c r="C126" s="137"/>
      <c r="D126" s="18">
        <v>20</v>
      </c>
      <c r="E126" s="18">
        <v>0</v>
      </c>
      <c r="F126" s="18">
        <v>0</v>
      </c>
      <c r="G126" s="84">
        <f t="shared" si="9"/>
        <v>0</v>
      </c>
      <c r="H126" s="13"/>
      <c r="I126" s="13"/>
      <c r="J126" s="82" t="e">
        <f t="shared" si="8"/>
        <v>#DIV/0!</v>
      </c>
      <c r="K126" s="14"/>
    </row>
    <row r="127" spans="1:11" ht="148.5" customHeight="1">
      <c r="A127" s="27"/>
      <c r="B127" s="136" t="s">
        <v>147</v>
      </c>
      <c r="C127" s="137"/>
      <c r="D127" s="18">
        <v>20</v>
      </c>
      <c r="E127" s="18">
        <v>20</v>
      </c>
      <c r="F127" s="18">
        <v>0</v>
      </c>
      <c r="G127" s="84">
        <f t="shared" si="9"/>
        <v>0</v>
      </c>
      <c r="H127" s="13"/>
      <c r="I127" s="13"/>
      <c r="J127" s="82">
        <f t="shared" si="8"/>
        <v>0</v>
      </c>
      <c r="K127" s="14"/>
    </row>
    <row r="128" spans="1:11" ht="96" customHeight="1">
      <c r="A128" s="27"/>
      <c r="B128" s="136" t="s">
        <v>148</v>
      </c>
      <c r="C128" s="137"/>
      <c r="D128" s="18">
        <v>20</v>
      </c>
      <c r="E128" s="18">
        <v>0</v>
      </c>
      <c r="F128" s="18">
        <v>0</v>
      </c>
      <c r="G128" s="84">
        <f t="shared" si="9"/>
        <v>0</v>
      </c>
      <c r="H128" s="13"/>
      <c r="I128" s="13"/>
      <c r="J128" s="82" t="e">
        <f t="shared" si="8"/>
        <v>#DIV/0!</v>
      </c>
      <c r="K128" s="14"/>
    </row>
    <row r="129" spans="1:21" ht="55.5" customHeight="1">
      <c r="A129" s="27"/>
      <c r="B129" s="158" t="s">
        <v>76</v>
      </c>
      <c r="C129" s="159"/>
      <c r="D129" s="18">
        <v>25.1</v>
      </c>
      <c r="E129" s="13">
        <v>4.5</v>
      </c>
      <c r="F129" s="13">
        <v>0</v>
      </c>
      <c r="G129" s="13">
        <f t="shared" si="9"/>
        <v>0</v>
      </c>
      <c r="H129" s="13"/>
      <c r="I129" s="13"/>
      <c r="J129" s="13">
        <f t="shared" si="8"/>
        <v>0</v>
      </c>
      <c r="K129" s="54"/>
      <c r="U129" s="7">
        <f>U131-32800</f>
        <v>241676.90000000002</v>
      </c>
    </row>
    <row r="130" spans="1:25" ht="51" customHeight="1">
      <c r="A130" s="13"/>
      <c r="B130" s="121" t="s">
        <v>150</v>
      </c>
      <c r="C130" s="122"/>
      <c r="D130" s="12">
        <f>D115+D116+D118+D119+D122</f>
        <v>444.1</v>
      </c>
      <c r="E130" s="12">
        <f>E115+E116+E118+E119+E122</f>
        <v>137.2</v>
      </c>
      <c r="F130" s="12">
        <f>F115+F116+F118+F119+F122</f>
        <v>4.3</v>
      </c>
      <c r="G130" s="12">
        <f>G115+G116+G118+G119+G122</f>
        <v>3.2</v>
      </c>
      <c r="H130" s="12">
        <f>SUM(H115:H118)</f>
        <v>0</v>
      </c>
      <c r="I130" s="12">
        <f>SUM(I115:I118)</f>
        <v>0</v>
      </c>
      <c r="J130" s="12">
        <f t="shared" si="8"/>
        <v>3.1341107871720117</v>
      </c>
      <c r="K130" s="55">
        <f>K115+K116+K118+K119+K122</f>
        <v>2</v>
      </c>
      <c r="L130" s="55" t="e">
        <f>#REF!+L115+L116+L118</f>
        <v>#REF!</v>
      </c>
      <c r="R130" s="20"/>
      <c r="V130" s="7"/>
      <c r="Y130" s="20">
        <v>8078.2</v>
      </c>
    </row>
    <row r="131" spans="1:21" s="112" customFormat="1" ht="57.75" customHeight="1">
      <c r="A131" s="109"/>
      <c r="B131" s="186" t="s">
        <v>60</v>
      </c>
      <c r="C131" s="187"/>
      <c r="D131" s="110">
        <f>D90+D97+D109+D113+D130</f>
        <v>274477.5</v>
      </c>
      <c r="E131" s="110">
        <f>E90+E97+E109+E113+E130</f>
        <v>62812.29999999999</v>
      </c>
      <c r="F131" s="110">
        <f>F90+F97+F109+F113+F130</f>
        <v>23988.399999999998</v>
      </c>
      <c r="G131" s="110">
        <f>G90+G97+G109+G113+G130</f>
        <v>16118.199999999999</v>
      </c>
      <c r="H131" s="110" t="e">
        <f>#REF!+H97+H109+H130</f>
        <v>#REF!</v>
      </c>
      <c r="I131" s="110" t="e">
        <f>#REF!+I97+I109+I130</f>
        <v>#REF!</v>
      </c>
      <c r="J131" s="110">
        <f t="shared" si="8"/>
        <v>38.19060916412869</v>
      </c>
      <c r="K131" s="111">
        <f>K90+K97+K109+K113+K130</f>
        <v>19322</v>
      </c>
      <c r="R131" s="113"/>
      <c r="S131" s="113"/>
      <c r="T131" s="114"/>
      <c r="U131" s="114">
        <f>D131-D106</f>
        <v>274476.9</v>
      </c>
    </row>
    <row r="132" spans="1:11" ht="57.75" customHeight="1">
      <c r="A132" s="116" t="s">
        <v>152</v>
      </c>
      <c r="B132" s="117"/>
      <c r="C132" s="117"/>
      <c r="D132" s="117"/>
      <c r="E132" s="117"/>
      <c r="F132" s="117"/>
      <c r="G132" s="117"/>
      <c r="H132" s="117"/>
      <c r="I132" s="117"/>
      <c r="J132" s="117"/>
      <c r="K132" s="118"/>
    </row>
    <row r="133" spans="1:25" ht="140.25" customHeight="1">
      <c r="A133" s="13"/>
      <c r="B133" s="158" t="s">
        <v>50</v>
      </c>
      <c r="C133" s="159"/>
      <c r="D133" s="12">
        <v>10200.6</v>
      </c>
      <c r="E133" s="12">
        <v>2052.7</v>
      </c>
      <c r="F133" s="12">
        <v>1471.7</v>
      </c>
      <c r="G133" s="12">
        <f>F133</f>
        <v>1471.7</v>
      </c>
      <c r="H133" s="56"/>
      <c r="I133" s="56"/>
      <c r="J133" s="12">
        <f>F133/E133*100</f>
        <v>71.69581526769622</v>
      </c>
      <c r="K133" s="55">
        <v>113</v>
      </c>
      <c r="Y133" s="20" t="e">
        <f>Y130-#REF!</f>
        <v>#REF!</v>
      </c>
    </row>
    <row r="134" spans="1:25" ht="140.25" customHeight="1">
      <c r="A134" s="13"/>
      <c r="B134" s="158" t="s">
        <v>60</v>
      </c>
      <c r="C134" s="159"/>
      <c r="D134" s="12">
        <f>D131+D133</f>
        <v>284678.1</v>
      </c>
      <c r="E134" s="12">
        <f>E131+E133</f>
        <v>64864.999999999985</v>
      </c>
      <c r="F134" s="12">
        <f>F131+F133</f>
        <v>25460.1</v>
      </c>
      <c r="G134" s="12">
        <f>G131+G133</f>
        <v>17589.899999999998</v>
      </c>
      <c r="H134" s="56"/>
      <c r="I134" s="56"/>
      <c r="J134" s="12">
        <f>F134/E134*100</f>
        <v>39.250905727279736</v>
      </c>
      <c r="K134" s="55"/>
      <c r="Y134" s="20"/>
    </row>
    <row r="135" spans="1:25" ht="140.25" customHeight="1">
      <c r="A135" s="205" t="s">
        <v>153</v>
      </c>
      <c r="B135" s="206"/>
      <c r="C135" s="206"/>
      <c r="D135" s="206"/>
      <c r="E135" s="206"/>
      <c r="F135" s="206"/>
      <c r="G135" s="206"/>
      <c r="H135" s="206"/>
      <c r="I135" s="206"/>
      <c r="J135" s="206"/>
      <c r="K135" s="207"/>
      <c r="Y135" s="20"/>
    </row>
    <row r="136" spans="1:25" ht="408.75" customHeight="1">
      <c r="A136" s="27" t="s">
        <v>154</v>
      </c>
      <c r="B136" s="158" t="s">
        <v>11</v>
      </c>
      <c r="C136" s="159"/>
      <c r="D136" s="13">
        <v>56.9</v>
      </c>
      <c r="E136" s="13">
        <v>0</v>
      </c>
      <c r="F136" s="13">
        <v>0</v>
      </c>
      <c r="G136" s="13">
        <f>F136</f>
        <v>0</v>
      </c>
      <c r="H136" s="57"/>
      <c r="I136" s="57"/>
      <c r="J136" s="13" t="e">
        <f>F136/E136*100</f>
        <v>#DIV/0!</v>
      </c>
      <c r="K136" s="22">
        <v>0</v>
      </c>
      <c r="Y136" s="20"/>
    </row>
    <row r="137" spans="1:25" ht="409.5" customHeight="1">
      <c r="A137" s="27" t="s">
        <v>155</v>
      </c>
      <c r="B137" s="158" t="s">
        <v>10</v>
      </c>
      <c r="C137" s="159"/>
      <c r="D137" s="13">
        <v>21.7</v>
      </c>
      <c r="E137" s="13">
        <v>0</v>
      </c>
      <c r="F137" s="13">
        <v>0</v>
      </c>
      <c r="G137" s="13">
        <f>F137</f>
        <v>0</v>
      </c>
      <c r="H137" s="57"/>
      <c r="I137" s="57"/>
      <c r="J137" s="13" t="e">
        <f>F137/E137*100</f>
        <v>#DIV/0!</v>
      </c>
      <c r="K137" s="22">
        <v>0</v>
      </c>
      <c r="Y137" s="20"/>
    </row>
    <row r="138" spans="1:25" ht="316.5" customHeight="1">
      <c r="A138" s="27" t="s">
        <v>156</v>
      </c>
      <c r="B138" s="158" t="s">
        <v>157</v>
      </c>
      <c r="C138" s="159"/>
      <c r="D138" s="13">
        <v>97.9</v>
      </c>
      <c r="E138" s="13">
        <v>0</v>
      </c>
      <c r="F138" s="13">
        <v>0</v>
      </c>
      <c r="G138" s="13">
        <f>F138</f>
        <v>0</v>
      </c>
      <c r="H138" s="57"/>
      <c r="I138" s="57"/>
      <c r="J138" s="13" t="e">
        <f>F138/E138*100</f>
        <v>#DIV/0!</v>
      </c>
      <c r="K138" s="22">
        <v>0</v>
      </c>
      <c r="Y138" s="20"/>
    </row>
    <row r="139" spans="1:25" ht="71.25" customHeight="1">
      <c r="A139" s="27"/>
      <c r="B139" s="121" t="s">
        <v>158</v>
      </c>
      <c r="C139" s="122"/>
      <c r="D139" s="12">
        <f>SUM(D136:D138)</f>
        <v>176.5</v>
      </c>
      <c r="E139" s="12">
        <f>SUM(E136:E138)</f>
        <v>0</v>
      </c>
      <c r="F139" s="12">
        <f>SUM(F136:F138)</f>
        <v>0</v>
      </c>
      <c r="G139" s="12">
        <f>F139</f>
        <v>0</v>
      </c>
      <c r="H139" s="56"/>
      <c r="I139" s="56"/>
      <c r="J139" s="12" t="e">
        <f>F139/E139*100</f>
        <v>#DIV/0!</v>
      </c>
      <c r="K139" s="55"/>
      <c r="Y139" s="20"/>
    </row>
    <row r="140" spans="1:25" ht="71.25" customHeight="1">
      <c r="A140" s="116" t="s">
        <v>163</v>
      </c>
      <c r="B140" s="117"/>
      <c r="C140" s="117"/>
      <c r="D140" s="117"/>
      <c r="E140" s="117"/>
      <c r="F140" s="117"/>
      <c r="G140" s="117"/>
      <c r="H140" s="117"/>
      <c r="I140" s="117"/>
      <c r="J140" s="117"/>
      <c r="K140" s="118"/>
      <c r="Y140" s="20"/>
    </row>
    <row r="141" spans="1:25" ht="275.25" customHeight="1">
      <c r="A141" s="27"/>
      <c r="B141" s="119" t="s">
        <v>164</v>
      </c>
      <c r="C141" s="120"/>
      <c r="D141" s="13">
        <v>67.3</v>
      </c>
      <c r="E141" s="13">
        <v>0</v>
      </c>
      <c r="F141" s="13">
        <v>0</v>
      </c>
      <c r="G141" s="13">
        <f>F141</f>
        <v>0</v>
      </c>
      <c r="H141" s="57"/>
      <c r="I141" s="57"/>
      <c r="J141" s="13"/>
      <c r="K141" s="22"/>
      <c r="Y141" s="20"/>
    </row>
    <row r="142" spans="1:25" ht="65.25" customHeight="1">
      <c r="A142" s="27"/>
      <c r="B142" s="121" t="s">
        <v>165</v>
      </c>
      <c r="C142" s="122"/>
      <c r="D142" s="12">
        <f aca="true" t="shared" si="10" ref="D142:I142">D141</f>
        <v>67.3</v>
      </c>
      <c r="E142" s="12">
        <f t="shared" si="10"/>
        <v>0</v>
      </c>
      <c r="F142" s="12">
        <f t="shared" si="10"/>
        <v>0</v>
      </c>
      <c r="G142" s="12">
        <f t="shared" si="10"/>
        <v>0</v>
      </c>
      <c r="H142" s="13">
        <f t="shared" si="10"/>
        <v>0</v>
      </c>
      <c r="I142" s="13">
        <f t="shared" si="10"/>
        <v>0</v>
      </c>
      <c r="J142" s="12" t="e">
        <f>F142/E142*100</f>
        <v>#DIV/0!</v>
      </c>
      <c r="K142" s="13"/>
      <c r="Y142" s="20"/>
    </row>
    <row r="143" spans="1:25" ht="113.25" customHeight="1">
      <c r="A143" s="27"/>
      <c r="B143" s="121" t="s">
        <v>4</v>
      </c>
      <c r="C143" s="122"/>
      <c r="D143" s="12">
        <f>D131+D133+D139+D142</f>
        <v>284921.89999999997</v>
      </c>
      <c r="E143" s="12">
        <f>E131+E133+E139+E142</f>
        <v>64864.999999999985</v>
      </c>
      <c r="F143" s="12">
        <f>F131+F133+F139+F142</f>
        <v>25460.1</v>
      </c>
      <c r="G143" s="12">
        <f>G131+G133+G139+G142</f>
        <v>17589.899999999998</v>
      </c>
      <c r="H143" s="56"/>
      <c r="I143" s="56"/>
      <c r="J143" s="12">
        <f>F143/E143*100</f>
        <v>39.250905727279736</v>
      </c>
      <c r="K143" s="55">
        <f>K131+K133+K139+K142</f>
        <v>19435</v>
      </c>
      <c r="Y143" s="20"/>
    </row>
    <row r="144" spans="1:25" ht="64.5" customHeight="1">
      <c r="A144" s="208" t="s">
        <v>159</v>
      </c>
      <c r="B144" s="209"/>
      <c r="C144" s="209"/>
      <c r="D144" s="209"/>
      <c r="E144" s="209"/>
      <c r="F144" s="209"/>
      <c r="G144" s="209"/>
      <c r="H144" s="209"/>
      <c r="I144" s="209"/>
      <c r="J144" s="209"/>
      <c r="K144" s="210"/>
      <c r="Y144" s="20"/>
    </row>
    <row r="145" spans="1:25" ht="75.75" customHeight="1">
      <c r="A145" s="205" t="s">
        <v>73</v>
      </c>
      <c r="B145" s="206"/>
      <c r="C145" s="206"/>
      <c r="D145" s="206"/>
      <c r="E145" s="206"/>
      <c r="F145" s="206"/>
      <c r="G145" s="206"/>
      <c r="H145" s="206"/>
      <c r="I145" s="206"/>
      <c r="J145" s="206"/>
      <c r="K145" s="207"/>
      <c r="Y145" s="20"/>
    </row>
    <row r="146" spans="1:25" ht="188.25" customHeight="1">
      <c r="A146" s="27"/>
      <c r="B146" s="121" t="s">
        <v>160</v>
      </c>
      <c r="C146" s="122"/>
      <c r="D146" s="12">
        <v>2184.2</v>
      </c>
      <c r="E146" s="12">
        <v>227</v>
      </c>
      <c r="F146" s="12">
        <v>208.4</v>
      </c>
      <c r="G146" s="12">
        <f>F146</f>
        <v>208.4</v>
      </c>
      <c r="H146" s="56"/>
      <c r="I146" s="56"/>
      <c r="J146" s="12"/>
      <c r="K146" s="55"/>
      <c r="Y146" s="20"/>
    </row>
    <row r="147" spans="1:25" ht="162.75" customHeight="1">
      <c r="A147" s="205" t="s">
        <v>161</v>
      </c>
      <c r="B147" s="206"/>
      <c r="C147" s="206"/>
      <c r="D147" s="206"/>
      <c r="E147" s="206"/>
      <c r="F147" s="206"/>
      <c r="G147" s="206"/>
      <c r="H147" s="206"/>
      <c r="I147" s="206"/>
      <c r="J147" s="206"/>
      <c r="K147" s="207"/>
      <c r="Y147" s="20"/>
    </row>
    <row r="148" spans="1:25" ht="372.75" customHeight="1">
      <c r="A148" s="27" t="s">
        <v>14</v>
      </c>
      <c r="B148" s="158" t="s">
        <v>1</v>
      </c>
      <c r="C148" s="159"/>
      <c r="D148" s="82">
        <v>37.4</v>
      </c>
      <c r="E148" s="82">
        <v>0</v>
      </c>
      <c r="F148" s="82">
        <v>0</v>
      </c>
      <c r="G148" s="12">
        <f>F148</f>
        <v>0</v>
      </c>
      <c r="H148" s="56"/>
      <c r="I148" s="56"/>
      <c r="J148" s="12" t="e">
        <f>F148/E148*100</f>
        <v>#DIV/0!</v>
      </c>
      <c r="K148" s="83">
        <v>0</v>
      </c>
      <c r="Y148" s="20"/>
    </row>
    <row r="149" spans="1:25" ht="409.5" customHeight="1">
      <c r="A149" s="27" t="s">
        <v>15</v>
      </c>
      <c r="B149" s="158" t="s">
        <v>9</v>
      </c>
      <c r="C149" s="159"/>
      <c r="D149" s="82">
        <v>13.5</v>
      </c>
      <c r="E149" s="82">
        <v>0</v>
      </c>
      <c r="F149" s="82">
        <v>0</v>
      </c>
      <c r="G149" s="12">
        <f>F149</f>
        <v>0</v>
      </c>
      <c r="H149" s="56"/>
      <c r="I149" s="56"/>
      <c r="J149" s="12" t="e">
        <f>F149/E149*100</f>
        <v>#DIV/0!</v>
      </c>
      <c r="K149" s="83">
        <v>0</v>
      </c>
      <c r="Y149" s="20"/>
    </row>
    <row r="150" spans="1:25" ht="75.75" customHeight="1">
      <c r="A150" s="27"/>
      <c r="B150" s="211" t="s">
        <v>5</v>
      </c>
      <c r="C150" s="212"/>
      <c r="D150" s="82">
        <f>D148+D149</f>
        <v>50.9</v>
      </c>
      <c r="E150" s="82">
        <f>E148+E149</f>
        <v>0</v>
      </c>
      <c r="F150" s="82">
        <f>F148+F149</f>
        <v>0</v>
      </c>
      <c r="G150" s="12">
        <f>F150</f>
        <v>0</v>
      </c>
      <c r="H150" s="56"/>
      <c r="I150" s="56"/>
      <c r="J150" s="12" t="e">
        <f>F150/E150*100</f>
        <v>#DIV/0!</v>
      </c>
      <c r="K150" s="83"/>
      <c r="Y150" s="20"/>
    </row>
    <row r="151" spans="1:25" ht="91.5" customHeight="1">
      <c r="A151" s="205" t="s">
        <v>2</v>
      </c>
      <c r="B151" s="206"/>
      <c r="C151" s="206"/>
      <c r="D151" s="206"/>
      <c r="E151" s="206"/>
      <c r="F151" s="206"/>
      <c r="G151" s="206"/>
      <c r="H151" s="206"/>
      <c r="I151" s="206"/>
      <c r="J151" s="206"/>
      <c r="K151" s="207"/>
      <c r="Y151" s="20"/>
    </row>
    <row r="152" spans="1:25" ht="381.75" customHeight="1">
      <c r="A152" s="31"/>
      <c r="B152" s="158" t="s">
        <v>8</v>
      </c>
      <c r="C152" s="159"/>
      <c r="D152" s="12">
        <v>250.6</v>
      </c>
      <c r="E152" s="12">
        <v>0</v>
      </c>
      <c r="F152" s="12">
        <v>0</v>
      </c>
      <c r="G152" s="12">
        <f>F152</f>
        <v>0</v>
      </c>
      <c r="H152" s="56"/>
      <c r="I152" s="56"/>
      <c r="J152" s="12" t="e">
        <f>F152/E152*100</f>
        <v>#DIV/0!</v>
      </c>
      <c r="K152" s="55">
        <v>0</v>
      </c>
      <c r="Y152" s="20"/>
    </row>
    <row r="153" spans="1:25" ht="111.75" customHeight="1">
      <c r="A153" s="31"/>
      <c r="B153" s="158" t="s">
        <v>7</v>
      </c>
      <c r="C153" s="159"/>
      <c r="D153" s="12">
        <v>22</v>
      </c>
      <c r="E153" s="12">
        <v>22</v>
      </c>
      <c r="F153" s="12">
        <v>20.9</v>
      </c>
      <c r="G153" s="12">
        <f>F153</f>
        <v>20.9</v>
      </c>
      <c r="H153" s="56"/>
      <c r="I153" s="56"/>
      <c r="J153" s="12">
        <f>F153/E153*100</f>
        <v>95</v>
      </c>
      <c r="K153" s="55">
        <v>4</v>
      </c>
      <c r="Y153" s="20"/>
    </row>
    <row r="154" spans="1:11" ht="114.75" customHeight="1">
      <c r="A154" s="13"/>
      <c r="B154" s="121" t="s">
        <v>3</v>
      </c>
      <c r="C154" s="122"/>
      <c r="D154" s="12">
        <f>D146+D150+D152+D153</f>
        <v>2507.7</v>
      </c>
      <c r="E154" s="12">
        <f>E146+E150+E152+E153</f>
        <v>249</v>
      </c>
      <c r="F154" s="12">
        <f>F146+F150+F152+F153</f>
        <v>229.3</v>
      </c>
      <c r="G154" s="12">
        <f>F154</f>
        <v>229.3</v>
      </c>
      <c r="H154" s="56"/>
      <c r="I154" s="56"/>
      <c r="J154" s="12">
        <f>F154/E154*100</f>
        <v>92.08835341365462</v>
      </c>
      <c r="K154" s="55">
        <f>K152+K153</f>
        <v>4</v>
      </c>
    </row>
    <row r="155" spans="1:21" ht="75.75" customHeight="1">
      <c r="A155" s="13"/>
      <c r="B155" s="186" t="s">
        <v>6</v>
      </c>
      <c r="C155" s="187"/>
      <c r="D155" s="110">
        <f>D143+D154</f>
        <v>287429.6</v>
      </c>
      <c r="E155" s="110">
        <f>E143+E154</f>
        <v>65113.999999999985</v>
      </c>
      <c r="F155" s="110">
        <f>F143+F154</f>
        <v>25689.399999999998</v>
      </c>
      <c r="G155" s="110">
        <f>G143+G154</f>
        <v>17819.199999999997</v>
      </c>
      <c r="H155" s="115"/>
      <c r="I155" s="115"/>
      <c r="J155" s="110">
        <f>F155/E155*100</f>
        <v>39.45295942500845</v>
      </c>
      <c r="K155" s="111">
        <f>K143+K154</f>
        <v>19439</v>
      </c>
      <c r="R155" s="15"/>
      <c r="S155" s="20"/>
      <c r="U155" s="7"/>
    </row>
    <row r="156" spans="1:11" ht="43.5" customHeight="1">
      <c r="A156" s="58"/>
      <c r="B156" s="59"/>
      <c r="C156" s="60"/>
      <c r="D156" s="61"/>
      <c r="E156" s="61"/>
      <c r="F156" s="61"/>
      <c r="G156" s="61"/>
      <c r="H156" s="61"/>
      <c r="I156" s="61"/>
      <c r="J156" s="61"/>
      <c r="K156" s="59"/>
    </row>
    <row r="157" spans="1:18" ht="35.25" customHeight="1">
      <c r="A157" s="62"/>
      <c r="B157" s="63"/>
      <c r="C157" s="63"/>
      <c r="D157" s="64"/>
      <c r="E157" s="64"/>
      <c r="F157" s="64"/>
      <c r="G157" s="64"/>
      <c r="H157" s="64"/>
      <c r="I157" s="64"/>
      <c r="J157" s="64"/>
      <c r="K157" s="65"/>
      <c r="R157" s="20"/>
    </row>
    <row r="158" spans="1:22" ht="105" customHeight="1">
      <c r="A158" s="191" t="s">
        <v>0</v>
      </c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R158" s="20"/>
      <c r="V158" s="7"/>
    </row>
    <row r="159" spans="1:18" ht="44.25" customHeight="1">
      <c r="A159" s="193" t="s">
        <v>167</v>
      </c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R159" s="20"/>
    </row>
    <row r="160" spans="1:18" ht="134.25" customHeight="1">
      <c r="A160" s="193" t="s">
        <v>168</v>
      </c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R160" s="20"/>
    </row>
    <row r="161" spans="1:18" ht="44.25" customHeight="1">
      <c r="A161" s="67"/>
      <c r="B161" s="68"/>
      <c r="C161" s="68"/>
      <c r="D161" s="68"/>
      <c r="E161" s="68"/>
      <c r="F161" s="68"/>
      <c r="G161" s="68"/>
      <c r="H161" s="68"/>
      <c r="I161" s="68"/>
      <c r="J161" s="68"/>
      <c r="K161" s="66"/>
      <c r="R161" s="20"/>
    </row>
    <row r="162" spans="1:18" ht="194.25" customHeight="1">
      <c r="A162" s="192" t="s">
        <v>77</v>
      </c>
      <c r="B162" s="192"/>
      <c r="C162" s="192"/>
      <c r="D162" s="68"/>
      <c r="E162" s="68"/>
      <c r="F162" s="68"/>
      <c r="G162" s="194" t="s">
        <v>64</v>
      </c>
      <c r="H162" s="194"/>
      <c r="I162" s="194"/>
      <c r="J162" s="194"/>
      <c r="K162" s="66"/>
      <c r="R162" s="20"/>
    </row>
    <row r="163" spans="1:18" ht="111.75" customHeight="1">
      <c r="A163" s="69"/>
      <c r="B163" s="69"/>
      <c r="C163" s="69"/>
      <c r="D163" s="68"/>
      <c r="E163" s="68"/>
      <c r="F163" s="68"/>
      <c r="G163" s="70"/>
      <c r="H163" s="70"/>
      <c r="I163" s="70"/>
      <c r="J163" s="70"/>
      <c r="K163" s="66"/>
      <c r="R163" s="20"/>
    </row>
    <row r="164" spans="1:11" ht="18.75" customHeight="1">
      <c r="A164" s="58"/>
      <c r="B164" s="59"/>
      <c r="C164" s="60"/>
      <c r="D164" s="59"/>
      <c r="E164" s="71"/>
      <c r="F164" s="71"/>
      <c r="G164" s="71"/>
      <c r="H164" s="59"/>
      <c r="I164" s="59"/>
      <c r="J164" s="59"/>
      <c r="K164" s="59"/>
    </row>
    <row r="165" spans="1:11" ht="60" customHeight="1">
      <c r="A165" s="195" t="s">
        <v>69</v>
      </c>
      <c r="B165" s="195"/>
      <c r="C165" s="195"/>
      <c r="D165" s="59"/>
      <c r="E165" s="59"/>
      <c r="F165" s="59"/>
      <c r="G165" s="59"/>
      <c r="H165" s="59"/>
      <c r="I165" s="59"/>
      <c r="J165" s="59"/>
      <c r="K165" s="59"/>
    </row>
    <row r="166" spans="1:11" ht="18.75" customHeight="1">
      <c r="A166" s="58"/>
      <c r="B166" s="202"/>
      <c r="C166" s="202"/>
      <c r="D166" s="59"/>
      <c r="E166" s="71"/>
      <c r="F166" s="71"/>
      <c r="G166" s="59"/>
      <c r="H166" s="59"/>
      <c r="I166" s="59"/>
      <c r="J166" s="59"/>
      <c r="K166" s="59"/>
    </row>
    <row r="167" spans="1:11" ht="18.75" customHeight="1">
      <c r="A167" s="58"/>
      <c r="B167" s="202"/>
      <c r="C167" s="202"/>
      <c r="D167" s="59"/>
      <c r="E167" s="59"/>
      <c r="F167" s="59"/>
      <c r="G167" s="59"/>
      <c r="H167" s="59"/>
      <c r="I167" s="59"/>
      <c r="J167" s="59"/>
      <c r="K167" s="59"/>
    </row>
    <row r="168" spans="1:10" ht="18.75" customHeight="1">
      <c r="A168" s="190"/>
      <c r="B168" s="190"/>
      <c r="C168" s="190"/>
      <c r="D168" s="59"/>
      <c r="E168" s="59"/>
      <c r="F168" s="59"/>
      <c r="G168" s="59"/>
      <c r="H168" s="72"/>
      <c r="I168" s="72"/>
      <c r="J168" s="72"/>
    </row>
    <row r="169" spans="1:10" ht="18.75" customHeight="1">
      <c r="A169" s="190"/>
      <c r="B169" s="190"/>
      <c r="C169" s="190"/>
      <c r="D169" s="59"/>
      <c r="E169" s="59"/>
      <c r="F169" s="59"/>
      <c r="G169" s="59"/>
      <c r="H169" s="72"/>
      <c r="I169" s="72"/>
      <c r="J169" s="72"/>
    </row>
    <row r="170" spans="1:11" ht="18.75" customHeight="1">
      <c r="A170" s="190"/>
      <c r="B170" s="190"/>
      <c r="C170" s="190"/>
      <c r="D170" s="59"/>
      <c r="E170" s="59"/>
      <c r="F170" s="59"/>
      <c r="G170" s="59"/>
      <c r="H170" s="197"/>
      <c r="I170" s="197"/>
      <c r="J170" s="197"/>
      <c r="K170" s="197"/>
    </row>
    <row r="171" spans="1:11" ht="18.75" customHeight="1">
      <c r="A171" s="198"/>
      <c r="B171" s="198"/>
      <c r="C171" s="198"/>
      <c r="D171" s="73"/>
      <c r="E171" s="73"/>
      <c r="F171" s="73"/>
      <c r="G171" s="73"/>
      <c r="H171" s="74"/>
      <c r="I171" s="74"/>
      <c r="J171" s="74"/>
      <c r="K171" s="75"/>
    </row>
    <row r="172" spans="1:11" ht="18.75" customHeight="1">
      <c r="A172" s="76"/>
      <c r="B172" s="75"/>
      <c r="C172" s="77"/>
      <c r="D172" s="75"/>
      <c r="E172" s="75"/>
      <c r="F172" s="75"/>
      <c r="G172" s="75"/>
      <c r="H172" s="74"/>
      <c r="I172" s="74"/>
      <c r="J172" s="74"/>
      <c r="K172" s="75"/>
    </row>
    <row r="173" spans="1:11" ht="45.75">
      <c r="A173" s="76"/>
      <c r="B173" s="78"/>
      <c r="C173" s="77"/>
      <c r="D173" s="78"/>
      <c r="E173" s="78"/>
      <c r="F173" s="78"/>
      <c r="G173" s="78"/>
      <c r="H173" s="78"/>
      <c r="I173" s="78"/>
      <c r="J173" s="78"/>
      <c r="K173" s="75"/>
    </row>
    <row r="174" spans="1:11" ht="45.75">
      <c r="A174" s="199"/>
      <c r="B174" s="199"/>
      <c r="C174" s="199"/>
      <c r="D174" s="78"/>
      <c r="E174" s="78"/>
      <c r="F174" s="78"/>
      <c r="G174" s="78"/>
      <c r="H174" s="78"/>
      <c r="I174" s="78"/>
      <c r="J174" s="78"/>
      <c r="K174" s="75"/>
    </row>
    <row r="175" spans="1:11" ht="45.75">
      <c r="A175" s="76"/>
      <c r="B175" s="78"/>
      <c r="C175" s="77"/>
      <c r="D175" s="78"/>
      <c r="E175" s="78"/>
      <c r="F175" s="78"/>
      <c r="G175" s="78"/>
      <c r="H175" s="78"/>
      <c r="I175" s="78"/>
      <c r="J175" s="78"/>
      <c r="K175" s="75"/>
    </row>
    <row r="176" spans="2:10" ht="45.75">
      <c r="B176" s="79"/>
      <c r="D176" s="79"/>
      <c r="E176" s="79"/>
      <c r="F176" s="79"/>
      <c r="G176" s="79"/>
      <c r="H176" s="79"/>
      <c r="I176" s="79"/>
      <c r="J176" s="79"/>
    </row>
    <row r="177" spans="2:10" ht="45.75">
      <c r="B177" s="79"/>
      <c r="D177" s="79"/>
      <c r="E177" s="79"/>
      <c r="F177" s="79"/>
      <c r="G177" s="79"/>
      <c r="H177" s="79"/>
      <c r="I177" s="79"/>
      <c r="J177" s="79"/>
    </row>
    <row r="178" spans="2:13" ht="165" customHeight="1">
      <c r="B178" s="79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</row>
    <row r="179" spans="2:10" ht="45.75">
      <c r="B179" s="79"/>
      <c r="D179" s="79"/>
      <c r="E179" s="79"/>
      <c r="F179" s="79"/>
      <c r="G179" s="79"/>
      <c r="H179" s="79"/>
      <c r="I179" s="79"/>
      <c r="J179" s="79"/>
    </row>
    <row r="180" spans="2:10" ht="45.75">
      <c r="B180" s="79"/>
      <c r="D180" s="79"/>
      <c r="E180" s="79"/>
      <c r="F180" s="79"/>
      <c r="G180" s="79"/>
      <c r="H180" s="79"/>
      <c r="I180" s="79"/>
      <c r="J180" s="79"/>
    </row>
    <row r="181" spans="1:10" ht="45.75">
      <c r="A181" s="201"/>
      <c r="B181" s="201"/>
      <c r="C181" s="201"/>
      <c r="D181" s="79"/>
      <c r="E181" s="79"/>
      <c r="F181" s="79"/>
      <c r="G181" s="79"/>
      <c r="H181" s="79"/>
      <c r="I181" s="79"/>
      <c r="J181" s="79"/>
    </row>
    <row r="182" spans="1:10" ht="45.75">
      <c r="A182" s="196"/>
      <c r="B182" s="196"/>
      <c r="C182" s="196"/>
      <c r="D182" s="79"/>
      <c r="E182" s="79"/>
      <c r="F182" s="79"/>
      <c r="G182" s="79"/>
      <c r="H182" s="79"/>
      <c r="I182" s="79"/>
      <c r="J182" s="79"/>
    </row>
    <row r="184" ht="45.75">
      <c r="A184" s="80"/>
    </row>
  </sheetData>
  <sheetProtection/>
  <mergeCells count="188">
    <mergeCell ref="F1:K1"/>
    <mergeCell ref="J2:K2"/>
    <mergeCell ref="B134:C134"/>
    <mergeCell ref="B90:C90"/>
    <mergeCell ref="B93:C93"/>
    <mergeCell ref="B94:C94"/>
    <mergeCell ref="B112:C112"/>
    <mergeCell ref="B114:K114"/>
    <mergeCell ref="B113:C113"/>
    <mergeCell ref="B123:C123"/>
    <mergeCell ref="B108:C108"/>
    <mergeCell ref="B106:C106"/>
    <mergeCell ref="B107:C107"/>
    <mergeCell ref="B115:C115"/>
    <mergeCell ref="A110:K110"/>
    <mergeCell ref="B111:C111"/>
    <mergeCell ref="B150:C150"/>
    <mergeCell ref="B146:C146"/>
    <mergeCell ref="A147:K147"/>
    <mergeCell ref="B149:C149"/>
    <mergeCell ref="B120:C120"/>
    <mergeCell ref="B121:C121"/>
    <mergeCell ref="B122:C122"/>
    <mergeCell ref="B129:C129"/>
    <mergeCell ref="B130:C130"/>
    <mergeCell ref="B124:C124"/>
    <mergeCell ref="B139:C139"/>
    <mergeCell ref="B143:C143"/>
    <mergeCell ref="B148:C148"/>
    <mergeCell ref="A144:K144"/>
    <mergeCell ref="A145:K145"/>
    <mergeCell ref="B109:C109"/>
    <mergeCell ref="B127:C127"/>
    <mergeCell ref="B128:C128"/>
    <mergeCell ref="B89:C89"/>
    <mergeCell ref="B83:C83"/>
    <mergeCell ref="B84:C84"/>
    <mergeCell ref="B85:C85"/>
    <mergeCell ref="B86:C86"/>
    <mergeCell ref="A151:K151"/>
    <mergeCell ref="A135:K135"/>
    <mergeCell ref="B136:C136"/>
    <mergeCell ref="B137:C137"/>
    <mergeCell ref="B138:C138"/>
    <mergeCell ref="B79:C79"/>
    <mergeCell ref="B80:C80"/>
    <mergeCell ref="B81:C81"/>
    <mergeCell ref="B82:C82"/>
    <mergeCell ref="B87:C87"/>
    <mergeCell ref="B88:C88"/>
    <mergeCell ref="B71:C71"/>
    <mergeCell ref="B72:C72"/>
    <mergeCell ref="B73:C73"/>
    <mergeCell ref="B74:C74"/>
    <mergeCell ref="B75:C75"/>
    <mergeCell ref="B76:C76"/>
    <mergeCell ref="B60:C60"/>
    <mergeCell ref="B61:C61"/>
    <mergeCell ref="B62:C62"/>
    <mergeCell ref="B63:C63"/>
    <mergeCell ref="B69:C69"/>
    <mergeCell ref="B70:C70"/>
    <mergeCell ref="B40:C40"/>
    <mergeCell ref="B64:C64"/>
    <mergeCell ref="B28:C28"/>
    <mergeCell ref="B59:C59"/>
    <mergeCell ref="B41:C41"/>
    <mergeCell ref="B44:C44"/>
    <mergeCell ref="B45:C45"/>
    <mergeCell ref="B46:C46"/>
    <mergeCell ref="B47:C47"/>
    <mergeCell ref="B42:C42"/>
    <mergeCell ref="B51:C51"/>
    <mergeCell ref="B52:C52"/>
    <mergeCell ref="B77:C77"/>
    <mergeCell ref="B25:C25"/>
    <mergeCell ref="B26:C26"/>
    <mergeCell ref="B27:C27"/>
    <mergeCell ref="B53:C53"/>
    <mergeCell ref="B54:C54"/>
    <mergeCell ref="B55:C55"/>
    <mergeCell ref="B56:C56"/>
    <mergeCell ref="B166:C167"/>
    <mergeCell ref="B153:C153"/>
    <mergeCell ref="B78:C78"/>
    <mergeCell ref="B23:C23"/>
    <mergeCell ref="B24:C24"/>
    <mergeCell ref="B57:C57"/>
    <mergeCell ref="B67:C67"/>
    <mergeCell ref="B48:C48"/>
    <mergeCell ref="B49:C49"/>
    <mergeCell ref="B50:C50"/>
    <mergeCell ref="A182:C182"/>
    <mergeCell ref="A170:C170"/>
    <mergeCell ref="H170:K170"/>
    <mergeCell ref="A171:C171"/>
    <mergeCell ref="A174:C174"/>
    <mergeCell ref="C178:M178"/>
    <mergeCell ref="A181:C181"/>
    <mergeCell ref="A168:C168"/>
    <mergeCell ref="A169:C169"/>
    <mergeCell ref="B154:C154"/>
    <mergeCell ref="B155:C155"/>
    <mergeCell ref="A158:K158"/>
    <mergeCell ref="A162:C162"/>
    <mergeCell ref="A159:K159"/>
    <mergeCell ref="A160:K160"/>
    <mergeCell ref="G162:J162"/>
    <mergeCell ref="A165:C165"/>
    <mergeCell ref="B152:C152"/>
    <mergeCell ref="B118:C118"/>
    <mergeCell ref="B119:C119"/>
    <mergeCell ref="D116:D117"/>
    <mergeCell ref="B116:C117"/>
    <mergeCell ref="B131:C131"/>
    <mergeCell ref="A132:K132"/>
    <mergeCell ref="B133:C133"/>
    <mergeCell ref="K116:K117"/>
    <mergeCell ref="E116:E117"/>
    <mergeCell ref="B105:C105"/>
    <mergeCell ref="B97:C97"/>
    <mergeCell ref="B99:C99"/>
    <mergeCell ref="B100:C100"/>
    <mergeCell ref="B101:C101"/>
    <mergeCell ref="B102:C102"/>
    <mergeCell ref="B104:C104"/>
    <mergeCell ref="A98:K98"/>
    <mergeCell ref="H105:J105"/>
    <mergeCell ref="A91:K92"/>
    <mergeCell ref="H93:J93"/>
    <mergeCell ref="H94:J94"/>
    <mergeCell ref="B95:C95"/>
    <mergeCell ref="H95:J95"/>
    <mergeCell ref="B103:C103"/>
    <mergeCell ref="H103:J103"/>
    <mergeCell ref="B96:C96"/>
    <mergeCell ref="H96:J96"/>
    <mergeCell ref="B43:C43"/>
    <mergeCell ref="B29:C29"/>
    <mergeCell ref="B31:C31"/>
    <mergeCell ref="B32:C32"/>
    <mergeCell ref="B33:C33"/>
    <mergeCell ref="A30:K30"/>
    <mergeCell ref="B36:C36"/>
    <mergeCell ref="B37:C37"/>
    <mergeCell ref="B38:C38"/>
    <mergeCell ref="B39:C39"/>
    <mergeCell ref="B14:C14"/>
    <mergeCell ref="B34:C34"/>
    <mergeCell ref="B35:C35"/>
    <mergeCell ref="B17:C17"/>
    <mergeCell ref="B18:C18"/>
    <mergeCell ref="B19:C19"/>
    <mergeCell ref="B8:C8"/>
    <mergeCell ref="H8:J8"/>
    <mergeCell ref="A9:K9"/>
    <mergeCell ref="B10:C10"/>
    <mergeCell ref="B11:C11"/>
    <mergeCell ref="B12:C12"/>
    <mergeCell ref="A4:K4"/>
    <mergeCell ref="A6:A7"/>
    <mergeCell ref="B6:C7"/>
    <mergeCell ref="D6:D7"/>
    <mergeCell ref="E6:E7"/>
    <mergeCell ref="F6:F7"/>
    <mergeCell ref="G6:G7"/>
    <mergeCell ref="H6:J7"/>
    <mergeCell ref="K6:K7"/>
    <mergeCell ref="B15:C15"/>
    <mergeCell ref="B13:C13"/>
    <mergeCell ref="B58:C58"/>
    <mergeCell ref="B68:C68"/>
    <mergeCell ref="B22:C22"/>
    <mergeCell ref="B16:C16"/>
    <mergeCell ref="B20:C20"/>
    <mergeCell ref="B21:C21"/>
    <mergeCell ref="B66:C66"/>
    <mergeCell ref="B65:C65"/>
    <mergeCell ref="A140:K140"/>
    <mergeCell ref="B141:C141"/>
    <mergeCell ref="B142:C142"/>
    <mergeCell ref="H104:J104"/>
    <mergeCell ref="A116:A117"/>
    <mergeCell ref="H116:J117"/>
    <mergeCell ref="G116:G117"/>
    <mergeCell ref="F116:F117"/>
    <mergeCell ref="B125:C125"/>
    <mergeCell ref="B126:C126"/>
  </mergeCells>
  <printOptions horizontalCentered="1"/>
  <pageMargins left="0.5905511811023623" right="0.1968503937007874" top="0.2362204724409449" bottom="0.1968503937007874" header="0" footer="0"/>
  <pageSetup fitToHeight="6" horizontalDpi="600" verticalDpi="600" orientation="portrait" paperSize="9" scale="28" r:id="rId3"/>
  <rowBreaks count="6" manualBreakCount="6">
    <brk id="77" max="14" man="1"/>
    <brk id="88" max="14" man="1"/>
    <brk id="103" max="14" man="1"/>
    <brk id="112" max="14" man="1"/>
    <brk id="134" max="14" man="1"/>
    <brk id="148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defence72</dc:creator>
  <cp:keywords/>
  <dc:description/>
  <cp:lastModifiedBy>Олександра Сердюк</cp:lastModifiedBy>
  <cp:lastPrinted>2018-03-05T12:11:12Z</cp:lastPrinted>
  <dcterms:created xsi:type="dcterms:W3CDTF">2009-04-14T10:32:57Z</dcterms:created>
  <dcterms:modified xsi:type="dcterms:W3CDTF">2018-04-04T13:53:15Z</dcterms:modified>
  <cp:category/>
  <cp:version/>
  <cp:contentType/>
  <cp:contentStatus/>
</cp:coreProperties>
</file>