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9285" windowHeight="9135" firstSheet="1" activeTab="1"/>
  </bookViews>
  <sheets>
    <sheet name="Полтавець" sheetId="1" r:id="rId1"/>
    <sheet name="Рожко (2)" sheetId="2" r:id="rId2"/>
    <sheet name="оргвідділ (2)" sheetId="3" r:id="rId3"/>
  </sheets>
  <definedNames>
    <definedName name="_xlnm.Print_Titles" localSheetId="1">'Рожко (2)'!$6:$8</definedName>
    <definedName name="_xlnm.Print_Area" localSheetId="2">'оргвідділ (2)'!$A$1:$H$115</definedName>
    <definedName name="_xlnm.Print_Area" localSheetId="0">'Полтавець'!$A$1:$Q$148</definedName>
    <definedName name="_xlnm.Print_Area" localSheetId="1">'Рожко (2)'!$A$1:$P$160</definedName>
  </definedNames>
  <calcPr fullCalcOnLoad="1"/>
</workbook>
</file>

<file path=xl/comments1.xml><?xml version="1.0" encoding="utf-8"?>
<comments xmlns="http://schemas.openxmlformats.org/spreadsheetml/2006/main">
  <authors>
    <author>defence72</author>
  </authors>
  <commentList>
    <comment ref="M103" authorId="0">
      <text>
        <r>
          <rPr>
            <b/>
            <sz val="10"/>
            <rFont val="Tahoma"/>
            <family val="2"/>
          </rPr>
          <t>defence72:</t>
        </r>
        <r>
          <rPr>
            <sz val="10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коляски - 10</t>
        </r>
      </text>
    </comment>
  </commentList>
</comments>
</file>

<file path=xl/comments2.xml><?xml version="1.0" encoding="utf-8"?>
<comments xmlns="http://schemas.openxmlformats.org/spreadsheetml/2006/main">
  <authors>
    <author>defence72</author>
  </authors>
  <commentList>
    <comment ref="K100" authorId="0">
      <text>
        <r>
          <rPr>
            <b/>
            <sz val="14"/>
            <rFont val="Tahoma"/>
            <family val="2"/>
          </rPr>
          <t>defence72:</t>
        </r>
        <r>
          <rPr>
            <sz val="14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кількість учасників</t>
        </r>
      </text>
    </comment>
    <comment ref="K39" authorId="0">
      <text>
        <r>
          <rPr>
            <b/>
            <sz val="30"/>
            <rFont val="Tahoma"/>
            <family val="2"/>
          </rPr>
          <t>defence72:</t>
        </r>
        <r>
          <rPr>
            <sz val="30"/>
            <rFont val="Tahoma"/>
            <family val="2"/>
          </rPr>
          <t xml:space="preserve">
79 - лікування, 5- - соц-побут</t>
        </r>
      </text>
    </comment>
  </commentList>
</comments>
</file>

<file path=xl/sharedStrings.xml><?xml version="1.0" encoding="utf-8"?>
<sst xmlns="http://schemas.openxmlformats.org/spreadsheetml/2006/main" count="692" uniqueCount="321">
  <si>
    <t>Надання субвенції з міського бюджету до бюджету Цент-рально-Міської районної у місті ради на фінансування проекту-переможця конкурсу місцевого розвитку «Громадський бюджет» «Від здоров’я до соціальної активності»</t>
  </si>
  <si>
    <t>3. Капітальні видатки (видатки розвитку)</t>
  </si>
  <si>
    <t>УСЬОГО ЗА СПЕЦІАЛЬНИМ ФОНДОМ</t>
  </si>
  <si>
    <t>УСЬОГО ЗА ЗАГАЛЬНИМ ФОНДОМ</t>
  </si>
  <si>
    <t>Усього за розділом 2</t>
  </si>
  <si>
    <t>УСЬОГО ЗА ПРОГРАМОЮ</t>
  </si>
  <si>
    <t>Природоохоронні заходи зв рвхунок цільових фондів</t>
  </si>
  <si>
    <t>Капітальний ремонт будівлі комунальної установи «Будинок милосердя», коригування проектно-кошторисної документації відносно комунальних установ «Будинок милосердя «Затишок», «Будинок милосердя»</t>
  </si>
  <si>
    <t>Надання субвенції з міського бюджету до бюджету  Інгу-лецької районної у місті  ради  на  фі-нансування проекту-переможця конкурсу місцевого розвитку «Громадський бюджет» «Сучасна перукарня та швацька майстерня для людей поважного віку»</t>
  </si>
  <si>
    <t>Надання субвенції з міського бюджету до бюджету Інгулецької районної у місті ради на фінансування проекту-переможця конкурсу місцевого розвитку «Громадський бюджет» «Сучасна перукарня та швацька майстерня для людей поважного віку»</t>
  </si>
  <si>
    <t>Надання субвенції з міського бюджету до бюджету Центрально-Міської районної у місті ради на фінансування проекту-переможця конкурсу місцевого розвитку «Громадський бюджет» «Від здоров’я до соціальної активності»</t>
  </si>
  <si>
    <t>Надання матеріальної допомоги до Дня чорнобильської катастрофи</t>
  </si>
  <si>
    <t>Надання матеріальної допомоги мешканцям міста на оплату послуг на поховання громадян-учасників ліквідації наслідків аварії на Чорнобильській атомній електростанції (крім учасників ліквідації наслідків аварії на Чорнобильській атомній електростанції, прирівняних до інвалідів війни), членів сімей загиблих воїнів-інтернаціо-налістів та громадян, яким присвоєно звання «Почесний громадянин міста Кривого Рогу».</t>
  </si>
  <si>
    <t>Надання матеріальної допомоги батькам (матері, батькові), дітям, удовам, які не вийшли заміж вдруге, загиблих, померлих учасників бойових дій у Афганістані (щомісячна, одноразова)</t>
  </si>
  <si>
    <t>батькам (матері, батькові), дітям, вдовам, які не вийшли заміж вдруге, загиблих, померлих учасників бойових дій в Афганістані.</t>
  </si>
  <si>
    <t>інвалідам війни  1  групи в Афганістані.</t>
  </si>
  <si>
    <t>одноразової матеріальної допомоги сім’ям, загиблих, померлих учасників бойових дій в Афганістані та інвалідам війни 1 групи в Афганістані.</t>
  </si>
  <si>
    <t>1.6.1</t>
  </si>
  <si>
    <t>1.6.2</t>
  </si>
  <si>
    <t>1.6.3</t>
  </si>
  <si>
    <t>Надання матеріальної допомоги мешканцям міста, яким виповнюється 100 років від дня народження</t>
  </si>
  <si>
    <t xml:space="preserve"> Надання матеріальної допомоги на лікування, вирішення соціально-побутових питань військовослужбовцям, які брали участь (виконували завдання) у антитерористичній операції на сході України</t>
  </si>
  <si>
    <t>1.12.1</t>
  </si>
  <si>
    <t>1.12.2</t>
  </si>
  <si>
    <t>лікування учасникам антитерористичної операції на сході України</t>
  </si>
  <si>
    <t>на вирішення соціально-побутових питань учасникам антитерористичної операції на сході України</t>
  </si>
  <si>
    <t>Надання одноразової матеріальної допомоги сім’ям військовослужбовців, які загинули  під час участі (виконання завдання) у антитерористичній операції</t>
  </si>
  <si>
    <t>Надання одноразової матеріальної допомоги сім’ям військовослужбовців, смерть яких пов’язана з участю (виконанням завдання) у антитерористичній операції</t>
  </si>
  <si>
    <t>Надання одноразової матеріальної допомоги сім’ям військовослужбовців, які пропали безвісти в зоні проведення антитерористичної операції на сході України або перебувають у полоні</t>
  </si>
  <si>
    <t>Надання матеріальної допомоги сім’ям військовослужбовців (загиблих (померлих) під час участі (виконання завдання) у антитерористичній операції на сході України на виготовлення та встановлення намогильних споруд</t>
  </si>
  <si>
    <t>Надання одноразової матеріальної допомоги непрацюючим особам, які здійснюють догляд за інвалідом  І групи або особою, яка досягла  80-річного віку</t>
  </si>
  <si>
    <t>Надання одноразової матеріальної допомоги громадянам, які відповідно до законодавства, мають право на проведення безоплатного капітального ремонту житла та станом на 01.11.2016 перебувають на обліку щодо цього</t>
  </si>
  <si>
    <t xml:space="preserve">Надання матеріальної допомоги учасникам антитерористичної операції на сході України на оздоровлення </t>
  </si>
  <si>
    <t>Надання матеріальної допомоги за рахунок обласного бюджету</t>
  </si>
  <si>
    <t>Надання матеріальної допомоги батькам, удовам та дітям працівників органів Міністерств внутрішніх справ і надзвичайних ситуацій України, які загинули під час виконання службових обов’язків (щомісячна, одноразова)</t>
  </si>
  <si>
    <t>2.1</t>
  </si>
  <si>
    <t>2.2</t>
  </si>
  <si>
    <t>2.3</t>
  </si>
  <si>
    <t>Надання 50% пільги на оплату електро-енергії,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України, сім’ям військовослужбовців, загиблих, померлих учасників бойових дій у Афганістані, загиблих унаслідок катастроф військово-транспортного вертольота МІ-8Т та субмарини «Курськ» у Баренцовому морі, а також громадянам, яким при-своєно звання «Почесний громадянин міста Кривого Рогу»</t>
  </si>
  <si>
    <t>План на  2017 рік</t>
  </si>
  <si>
    <t>Надання 50% пільги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 рідких нечистот у межах норм, передбачених  чинним   законодавством України, сім’ям військовослужбовців, які загинули (померли), пропали безвісти в зоні проведення антитерористичної операції на сході України або перебувають у полоні</t>
  </si>
  <si>
    <t>Надання 50% пільги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 сім'ям працівників Міністерств внутрішніх справ та надзвичайних ситуацій, які загинули під час виконання службових обов’язків</t>
  </si>
  <si>
    <t>Надання 50% пільги на оплату електроенергії, природного газу, послуг тепло-,  водопостачання і водовідведення, квартирної плати (утримання будинків і споруд та прибудинкових територій), виве-зення побутового сміття та рідких нечистот у межах норм, передбачених чинним законодавством України, дитячим будинкам сімейного типу та прийомним сім’ям, у яких виховують 3 і більше дітей</t>
  </si>
  <si>
    <t xml:space="preserve">Часткове відшкодування комунальному підприємству «Сансервіс» витрат на житлово-комунальні послуги для тимчсово переміщених осіб, які проживають у будинках модульного типу
</t>
  </si>
  <si>
    <t>Часткова компенсація за тепло– та водопостачання у зв’язку з підвищенням тарифів на комунальні послуги Національною комісією, що здійснює державне регулювання у сферах енергетики та комунальних послуг</t>
  </si>
  <si>
    <t>Надання  додаткових пільг з абонентської плати за користування квартирним телефоном у розмірі 50% від затверджених тарифів громадянам, яким присвоєно звання «Почесний громадянин міста Кривого Рогу</t>
  </si>
  <si>
    <t>Компенсаційні виплати  комунальним підприємствам міського електротранспорту на пільговий проїзд електро- та автотранспортом учасників антитерористичної операції, які не отримали статус «Учасник бойових дій»</t>
  </si>
  <si>
    <t>Інші виплати, передбачені відповідними рішеннями виконкому міської ради та інші видатки</t>
  </si>
  <si>
    <t xml:space="preserve">Видатки на касове обслуговування Програми на 2017 – 2019 роки </t>
  </si>
  <si>
    <t>4.5</t>
  </si>
  <si>
    <t>4.5.1</t>
  </si>
  <si>
    <t>4.5.2</t>
  </si>
  <si>
    <t>Видатки, пов’язані з виконанням заходів Програми (витрати на висвітлення діяльності управління праці та соціального захис-ту населення виконкому міської Криворізької міської ради в джерелах масової інформації, судові збори)</t>
  </si>
  <si>
    <t>висвітлення в ЧГ</t>
  </si>
  <si>
    <t>судові збори</t>
  </si>
  <si>
    <t>6. Субвенція з міського бюджету районним у місті бюджетам на фінансування проектів-переможців конкурсу місцевого розвитку «Громадський бюджет»</t>
  </si>
  <si>
    <t>Утримання комунальних установ «Будинок милосердя «Затишок», «Будинок милосердя» за рахунок спеціального фонду</t>
  </si>
  <si>
    <t>Надання субвенції з міського бюджету до бюджету Інгулецької районної у місті ради на фінансування проекту-переможця конкурсу «Громадський бюджет» «З турботою про кожного</t>
  </si>
  <si>
    <t>1.1</t>
  </si>
  <si>
    <t xml:space="preserve">2. Субвенція з міського бюджету районним у місті бюджетам на фінансування проектів-переможців конкурсу місцевого розвитку «Громадський бюджет» </t>
  </si>
  <si>
    <t>(тис. грн.)</t>
  </si>
  <si>
    <t>№ п/п</t>
  </si>
  <si>
    <t>Зміст заходу</t>
  </si>
  <si>
    <t>Контингент отримувачів</t>
  </si>
  <si>
    <t>1. Матеріальна допомога  мешканцям міста,  які потребують підтримки</t>
  </si>
  <si>
    <t>1.1.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</si>
  <si>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</si>
  <si>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</si>
  <si>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</si>
  <si>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</si>
  <si>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</si>
  <si>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</si>
  <si>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</si>
  <si>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</si>
  <si>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</si>
  <si>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</si>
  <si>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</si>
  <si>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</si>
  <si>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</si>
  <si>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</si>
  <si>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Всього оп розділу 1</t>
  </si>
  <si>
    <t>3.1</t>
  </si>
  <si>
    <t>3.2</t>
  </si>
  <si>
    <t>3.3</t>
  </si>
  <si>
    <t>3.4</t>
  </si>
  <si>
    <t>4. Інші видатки</t>
  </si>
  <si>
    <t>4.1</t>
  </si>
  <si>
    <t>4.2</t>
  </si>
  <si>
    <t>4.3</t>
  </si>
  <si>
    <t>Всього по розділу 4</t>
  </si>
  <si>
    <t>Всього</t>
  </si>
  <si>
    <t>5. Утримання комунальних установ соціальної сфери</t>
  </si>
  <si>
    <t>1.16</t>
  </si>
  <si>
    <t>1.19</t>
  </si>
  <si>
    <t>План на звітний період</t>
  </si>
  <si>
    <t>1.17</t>
  </si>
  <si>
    <t>Утримання комунальних установ «Будинок милосердя «Затишок», «Будинок милосердя»</t>
  </si>
  <si>
    <t>3. Надання додаткових пільг  окремим категоріям мешканців міста</t>
  </si>
  <si>
    <t xml:space="preserve"> </t>
  </si>
  <si>
    <t>1.18</t>
  </si>
  <si>
    <t>Надання одноразової матеріальної допомоги батькам, діти яких хворіють на фенілкетонурію</t>
  </si>
  <si>
    <t>4.4</t>
  </si>
  <si>
    <t>1.20</t>
  </si>
  <si>
    <t>Профінансовано</t>
  </si>
  <si>
    <t>ВСЬОГО ПО ЗАГАЛЬНОМУ ФОНДУ</t>
  </si>
  <si>
    <t>План затверджений на  2014 рік</t>
  </si>
  <si>
    <t>Касові видатки</t>
  </si>
  <si>
    <t>Відсоток використання планових асигувань</t>
  </si>
  <si>
    <t>1.21</t>
  </si>
  <si>
    <t>3.5</t>
  </si>
  <si>
    <t>3.6</t>
  </si>
  <si>
    <t>1.22</t>
  </si>
  <si>
    <t>3.7</t>
  </si>
  <si>
    <t>Начальник управління праці та соціального захисту населення</t>
  </si>
  <si>
    <t>1.23</t>
  </si>
  <si>
    <t>3.8</t>
  </si>
  <si>
    <t>3.9</t>
  </si>
  <si>
    <t>Забезпечення транспортних перевезень, пов’язаних з антитерористичною операцією</t>
  </si>
  <si>
    <t>2.1 Фінансова підтримка Криворізької міської організації ветеранів</t>
  </si>
  <si>
    <t>2.2 Фінансова підтримка Криворізької міської організації ветеранів війни в Афганістані</t>
  </si>
  <si>
    <t>2. Фінансова підтримка Криворізьким міським організаціям,  об’єднанням і товариствам ветеранів та інвалідів</t>
  </si>
  <si>
    <t>Всього по розділу 2</t>
  </si>
  <si>
    <t>3.10</t>
  </si>
  <si>
    <t>УСЬОГО</t>
  </si>
  <si>
    <t>Надання матеріальної допомоги інвалідам колясочникам для обладнання зручностями житлових приміщень</t>
  </si>
  <si>
    <t>Всього оп розділу 3</t>
  </si>
  <si>
    <t>1.24</t>
  </si>
  <si>
    <t>1. Надання одноразової матеріальної допомоги (100 000)</t>
  </si>
  <si>
    <t xml:space="preserve">2. Поминальні обіди </t>
  </si>
  <si>
    <t>3. Поховання</t>
  </si>
  <si>
    <t>інші</t>
  </si>
  <si>
    <t>Надання матеріальної допомоги дітям-сиротам, дітям, позбавленим батьківського піклування, та особам з їх числа, які навчаються в професійно-технічних, вищих навчальних закладах I-II рівнів акредитації</t>
  </si>
  <si>
    <t>Фінансова підтримка Криворізької міської організації ветеранів</t>
  </si>
  <si>
    <t>Фінансова підтримка Криворізької міської організації ветеранів війни в Афганістані</t>
  </si>
  <si>
    <t>1.26</t>
  </si>
  <si>
    <t>7. Фінансування проектів-переможців конкурсу місцевого розвитку «Громадський бюджет»
 у 2016 році - одержувачів бюджетних коштів</t>
  </si>
  <si>
    <t xml:space="preserve">  СПЕЦІАЛЬНИЙ ФОНД</t>
  </si>
  <si>
    <t>Всього по спеціальному фонду</t>
  </si>
  <si>
    <t>І.М. Благун</t>
  </si>
  <si>
    <t xml:space="preserve">Надання одноразової матеріальної допомоги дітям-інвалідам, які потребують забезпечення підгузками  </t>
  </si>
  <si>
    <t>Надання матеріальної допомоги мешканцям міста на поховання, лікування, громадянам, які опинилися в скрутному матеріальному становищі</t>
  </si>
  <si>
    <t>1.2.1</t>
  </si>
  <si>
    <t>Надання матеріальної допомоги ветеранам Другої світової війни до:</t>
  </si>
  <si>
    <t>72-ї річниці Перемоги над нацизмом у Європі та завершення Другої світової війни колишнім працівникам виконкому міської ради – ветеранам війни</t>
  </si>
  <si>
    <t>73-ї річниці визволення міста Кривого Рогу ветеранам війни</t>
  </si>
  <si>
    <t xml:space="preserve">74-ї річниці Сталінградської битви її учасникам </t>
  </si>
  <si>
    <t xml:space="preserve">Дня партизанської слави ветеранам війни </t>
  </si>
  <si>
    <t>1.2.2</t>
  </si>
  <si>
    <t>1.2.3</t>
  </si>
  <si>
    <t>1.2.4</t>
  </si>
  <si>
    <t xml:space="preserve"> Надання матеріальної допомоги до визначних дат до:</t>
  </si>
  <si>
    <t>Міжнародного дня людей похилого віку</t>
  </si>
  <si>
    <t>Міжнародного дня визволення  в"язнів фашистських концтаборів</t>
  </si>
  <si>
    <t xml:space="preserve">Міжнародного дня захисту дітей одиноким матерям, які виховують дітей-інвалідів та сім’ям, у яких діти-інваліди перебувають під опікою </t>
  </si>
  <si>
    <t>річниці Дня вшанування учасників бойових дій  на території інших держав</t>
  </si>
  <si>
    <t>1.3.1</t>
  </si>
  <si>
    <t>1.3.2</t>
  </si>
  <si>
    <t>1.3.3</t>
  </si>
  <si>
    <t>1.3.4</t>
  </si>
  <si>
    <t>Надання щомісячної матеріальної допомоги інвалідам-колишнім працівникам органів Міністерства внутрішніх справ України, інвалідність яких пов’язана з виконанням службових обов’язків</t>
  </si>
  <si>
    <t>Надання щомісячної матеріальної допомоги на відшкодування вартості проїзду в громадському транспорті батькам учнів, які проживають у віддалених районах міста та не мають можливості отримати повну загальну середню освіту в мікрорайоні проживання</t>
  </si>
  <si>
    <t>Надання 50% пільги на оплату електроенергії, природного газу, послуг тепло-, водопостачання й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України, сім’ям військовослужбовців, які є учасниками антитерористичної операції</t>
  </si>
  <si>
    <t>Надання субвенції з міського бюджету до бюджету Інгулецької районної у місті ради на фінансування проекту-переможця конкурсу «Громадський бюджет» «З турботою про кожного»</t>
  </si>
  <si>
    <t>Ушкалова Мадіна Тулкунівна, 97-46</t>
  </si>
  <si>
    <t>8. Компенсаційні виплати за пільговий проїзд окремих категорій громадян</t>
  </si>
  <si>
    <t>Часткова компенсація за пільговий проїзд окремих категорій громадян на залізничному транспорті</t>
  </si>
  <si>
    <t xml:space="preserve">9. Фінансування пільг окремим категоріям громадян </t>
  </si>
  <si>
    <t>Фінансова підтримка громадської організації «Всеукраїнська асоціація учасників бойових дій та ветеранів антитерористичної операції»</t>
  </si>
  <si>
    <t>2.4</t>
  </si>
  <si>
    <t>Погашення кредиторської заборгованості станом на 01.01.2016 та відшкодування за надані послуги зв’язку за грудень 2015 року на виконання Постанови Дніпропетровського апеляційного господарського суду від 09.02.2017 за справою 904/10008/16</t>
  </si>
  <si>
    <t>Компенсаційні виплати комунальним підприємствам міського електротранспорту на пільговий проїзд електро- та автотранспортом мешканців міста, які отримували пільгу за рахунок субвенції з державного бюджету та згідно із законодавством втратили її з     01.06</t>
  </si>
  <si>
    <t xml:space="preserve">Надання матеріальної допомоги ветеранам Другої світової війни </t>
  </si>
  <si>
    <t>1. Утримання комунальних установ соціальної сфери</t>
  </si>
  <si>
    <t>Управлінню організаційно-протокольної                                                       роботи виконкому міської ради</t>
  </si>
  <si>
    <t>2.3.1</t>
  </si>
  <si>
    <t>2.3.2</t>
  </si>
  <si>
    <t xml:space="preserve">Фінансова підтримка Криворізької міської організації ветеранів за рахунок обласного бюджету </t>
  </si>
  <si>
    <t xml:space="preserve">Фінансова підтримка громадської організації «Всеукраїнська асоціація учасників бойових дій та ветеранів антитерористичної операції» за рахунок обласного бюджету </t>
  </si>
  <si>
    <t>Фінансова підтримка Криворізьким міським організаціям,  об’єднанням і товариствам ветеранів та інвалідів за рахунок обласного бюджету</t>
  </si>
  <si>
    <t xml:space="preserve">Забезпечення проведення заходів до пам’ятних дат і подій соціального спрямування </t>
  </si>
  <si>
    <t>4.7</t>
  </si>
  <si>
    <t>проведення обіду до Дня вшанування учасників АТО 14.06.2017</t>
  </si>
  <si>
    <t>квіти</t>
  </si>
  <si>
    <t>Фінансування громадської організації «Всеукраїнська асоціація учасників бойових дій та ветеранів антитерористичної операції» переможця   конкурсу проектів «Громадський бю-джет», на виконання проекту «Покращення умов відпочинку учасників бойових дій та учасників АТО на сході України на базі відпочинку «Окунь»</t>
  </si>
  <si>
    <t>2.3.3</t>
  </si>
  <si>
    <t xml:space="preserve">Фінансова підтримка громадської ор-ганізації «Асоціація ветеранів війни і бойових дій»  за рахунок субвенції з обласного бюджету </t>
  </si>
  <si>
    <t>7. Фінансування проектів-переможців конкурсу місцевого розвитку «Громадський бюджет»
 у 2017 році - одержувачів бюджетних коштів</t>
  </si>
  <si>
    <t>Фінансування громадської організації «Всеукраїнська асоціація учасників бойових дій та ветеранів антитерористичної операції» переможця   конкурсу проектів «Громадський бюджет», на виконання проекту «Покращення умов відпочинку учасників бойових дій та учасників АТО на сході України на базі відпочинку «Окунь»</t>
  </si>
  <si>
    <t>Видатки, пов’язані з виконанням заходів Програми (витрати на висвітлення діяльності управління праці та соціального захисту населення виконкому міської Криворізької міської ради в джерелах масової інформації, судові збори)</t>
  </si>
  <si>
    <t xml:space="preserve">Фінансування громадської організації «Всеукраїнська асоціація учасників бойових дій та ветеранів антитерористичної операції» переможця   конкурсу проектів «Громадський бю-джет», на виконання проекту «Покращення умов відпочинку учасників бойових дій та </t>
  </si>
  <si>
    <t>Надання матеріальної допомоги для придбання та оформлення автомобіля Стуженку В.В. – інваліду війни І групи, інвалідність якого пов’я-зана з ви¬конанням завдання в зоні проведення анти терористичної операції на сході України</t>
  </si>
  <si>
    <t>Всього по розділу 1</t>
  </si>
  <si>
    <t>виплати сім"ям  (АТО)</t>
  </si>
  <si>
    <t>Виплата буде здійснена у вересні</t>
  </si>
  <si>
    <t>Виплата триває  до кінця поточного року</t>
  </si>
  <si>
    <t>Виплата здійснюється згідно з актом виконаних робіт, підписаного отримувачем та надавачем послуг</t>
  </si>
  <si>
    <t>Виплата здійснюється відповідно до заяв громадян на отримання допомоги</t>
  </si>
  <si>
    <t>Виплата здійснюється згідно з наданими пропозиціями громадських організацій</t>
  </si>
  <si>
    <t>Відшкодування  здійснюється згідно фактичних нарахувань за комунальні послуги підприємствами міста</t>
  </si>
  <si>
    <t>Відшкодування  здійснюється згідно наданих заяв на отримання допомоги</t>
  </si>
  <si>
    <t>Відшкодування  здійснюється згідно фактичних нарахувань за надані послуги підприємствами міста</t>
  </si>
  <si>
    <t>Виплата здійснюється відповідно до заяв громадян на отримання допомоги у зв"язку із наданими збитками 28.07.2014 (буревій)</t>
  </si>
  <si>
    <t>Забезпечення транспортних перевезень інвалідів, ветеранів війни, праці та інших мешканців міста спеціалізованим автобусом за заявками громадських організацій</t>
  </si>
  <si>
    <t xml:space="preserve">Відшкодування здійснюється відповідно до заяв від громадськимих організацій на перевезення </t>
  </si>
  <si>
    <t>Відшкодування здійснюється згідно з наданими актами виконаних робіт</t>
  </si>
  <si>
    <t xml:space="preserve">Інформація щодо виконання рішення  міської ради від 21.12.2016 №1182 «Про затвердження Програми соціального захисту окремих категорій мешканців м. Кривого  Рогу  на  2017 – 2019 роки»  станом на 01.09.2017 </t>
  </si>
  <si>
    <t>Виплата щомісячної допомоги триває  до кінця поточного року, проект рішення на надання одноразової допомоги готується відділом з питання сприяння діяльності правоохоронних органів і оборонній роботі виконкому міськради</t>
  </si>
  <si>
    <t>Вдшкодування за надані комунальні послуги здійснюється  відповідно до пропозицій громадських організацій</t>
  </si>
  <si>
    <t>економія виникла: по продуктам харчування у зв"язку із зменшенням контингенту отримувачів ніж заплановано, по оплаті електропостачання у зв"язку зі зменшенням тарифів ніж заплановано відповідно до діючого тарифу та індексу споживчих цін; фінансування по оплаті праці буде здійснено до кінця місяця</t>
  </si>
  <si>
    <t>Відсоток виконання</t>
  </si>
  <si>
    <t>Відхилення</t>
  </si>
  <si>
    <t>Залищок невикористаних коштів</t>
  </si>
  <si>
    <t xml:space="preserve">Компенсаційні виплати комунальним підприємствам міського електротранспорту на пільговий проїзд електро- та автотранспортом мешканців міста, які отримували пільгу за рахунок субвенції з державного бюджету та згідно із законодавством втратили її з 01.06. 2015 </t>
  </si>
  <si>
    <t>Надання матеріальної допомоги на лікування, вирішення соціально-побутових питань військовослужбовцям, які брали участь (виконували завдання) у антитерористичній операції на сході України</t>
  </si>
  <si>
    <t>30 обл по 204 розпорядженню</t>
  </si>
  <si>
    <t xml:space="preserve">Відшкодування за пільговий проїзд окремих категорій громадян на за-лізничному транспорті на виконан-ня постанови Вищого господарсь-кого суду України від 31.10.2017 за справою № 904/12309/16  </t>
  </si>
  <si>
    <t>9.1</t>
  </si>
  <si>
    <t>9.2</t>
  </si>
  <si>
    <t>9.3</t>
  </si>
  <si>
    <t>Всього по розділу 9</t>
  </si>
  <si>
    <t>9.4</t>
  </si>
  <si>
    <t>9.5</t>
  </si>
  <si>
    <t>9.6</t>
  </si>
  <si>
    <t>9.7</t>
  </si>
  <si>
    <t xml:space="preserve">Погашення кредиторської забор-гованості станом на 01.01.2016 на відшкодування вартості проїзду громадянам, які постраждали внаслідок Чорнобильської катастрофи </t>
  </si>
  <si>
    <t xml:space="preserve">Фінансова підтримка громадської організації «Асоціація ветеранів війни і бойових дій»  за рахунок субвенції з обласного бюджету </t>
  </si>
  <si>
    <t xml:space="preserve">Фінансова підтримка громадської організації  «Всеукраїнська асоціація учасників бойових дій та ветеранів антитерористичної операції» за рахунок обласного бюджету </t>
  </si>
  <si>
    <t>Відшкодування за надання пільг ок-ремим категоріям громадян з оплати послуг зв’язку на підставі прова-дження справ від 07.09.2017 № 904/741/17 Дніпропетровським пеляційним господарським судом, від 17.10.2017  № 904/8929/17, 23.10.2017 № 904/9123/17 Господарським судом Дніпропетровської області</t>
  </si>
  <si>
    <t>Погашення кредиторської заборгованості станом на 01.01.2016 за послуги зв’язку окремим категоріям громадян</t>
  </si>
  <si>
    <t>Погашення кредиторської заборгованості станом на 01.01.2016 на виплату грошової компенсації витрат на автомобільне паливо Героям Соціалістичної Праці</t>
  </si>
  <si>
    <t>Погашення кредиторської заборгованості станом на 01.01.2016 за пільговий проїзд окремих категорій громадян електротранспортом</t>
  </si>
  <si>
    <t>Директор департаменту соціальної політики виконкому Криворізької міської ради</t>
  </si>
  <si>
    <t>На виконання рішення  міської ради від 21.12.2016 №1182 «Про затвердження Програми соціального захисту окремих категорій мешканців м. Кривого  Рогу  на  2017 – 2019 роки» департамент соціальної політики викокному Криворізької міської ради інформує. За ІV квартал поточного року було здійснено фінансування на суму  22 518 тис. грн., у тому числі по загальному фонду -  21 918,2 тис. грн., по спеціальному фонду - 599,8 тис. грн., а саме по пунктам:</t>
  </si>
  <si>
    <t>План на  2018 рік</t>
  </si>
  <si>
    <t>74-ї річниці визволення міста Кривого Рогу ветеранам війни</t>
  </si>
  <si>
    <t>73-ї річниці Перемоги над нацизмом у Європі та завершення Другої світової війни колишнім працівникам виконкому міської ради – ветеранам війни</t>
  </si>
  <si>
    <t xml:space="preserve">75-ї річниці Сталінградської битви її учасникам </t>
  </si>
  <si>
    <t>міжнародного дня визволення  в"язнів фашистських концтаборів</t>
  </si>
  <si>
    <t>інвалідам війни  І,ІІ,ІІІ категорій</t>
  </si>
  <si>
    <t>учасникам бойових дій</t>
  </si>
  <si>
    <t>Надання матеріальної допомоги учасникам бойових дій у Афганістані, на території інших держав, членам сімей загиблих, померлих учасників бойових дій у Афганістані</t>
  </si>
  <si>
    <t>інвалідам війни  І  групи</t>
  </si>
  <si>
    <t>одноразова</t>
  </si>
  <si>
    <t>щомісячна</t>
  </si>
  <si>
    <t>інвалідам війни ІІ, ІІІ  груп</t>
  </si>
  <si>
    <t>сім"ям  загиблих, померлих учасників бойових дій в Афганістані</t>
  </si>
  <si>
    <t xml:space="preserve">на поховання членів сімей загиблих, померлих </t>
  </si>
  <si>
    <t>Надання матеріальної допомоги  учасникам бойових дій у антитерористичній операції на сході України, сім’ям військовослужбовців, які загинули (померли), пропали безвісти в зоні проведення антитерористичної операції на сході України або перебувають у полоні</t>
  </si>
  <si>
    <t>на лікування, вирішення соціально-побутових питань згідно заяв, пийнятих у  грудні 2017 року</t>
  </si>
  <si>
    <t>сім’ям військовослужбовців, які загинули (померлим), пропали безвісти в зоні проведення антитерористичної операції на сході України або перебувають у полоні</t>
  </si>
  <si>
    <t>у разі загибелі військовослужбовця</t>
  </si>
  <si>
    <t>на поховання учасників антитерористичної операції на сході України (не пенсіонери, не працюючі)</t>
  </si>
  <si>
    <t>на виготовлення та встановлення намогильних споруд загиблим</t>
  </si>
  <si>
    <t xml:space="preserve">дітям військовослужбовців, які загинули (померли) в зоні проведення антитерористичної операції на сході України </t>
  </si>
  <si>
    <t>Надання матеріальної допомоги  сім’ям, дітям працівників органів Міністерств внутрішніх справ і надзвичайних ситуацій України, які загинули під час виконання службових обов’язків, колишнім працівникам з інвалідністю Міністерства внутрішніх справ</t>
  </si>
  <si>
    <t>сім’ям працівникам органів Міністерств внутрішніх справ і надзвичайних ситуацій України, які загинули під час виконання службових обов’язків</t>
  </si>
  <si>
    <t xml:space="preserve">дітям матеріальної допомоги  працівникам органів Міністерств внутрішніх справ і надзвичайних ситуацій України, які загинули під час виконання службових обов’язків </t>
  </si>
  <si>
    <t>Надання матеріальної допомоги громадянам, постраждалим внаслідок катастрофи на Чорнобильській атомній електростанції</t>
  </si>
  <si>
    <t>І категорія, не прерівнені до інвалідів війни</t>
  </si>
  <si>
    <t>ІІ, ІІІ категорія, у тому числі:</t>
  </si>
  <si>
    <t>ліквідатори</t>
  </si>
  <si>
    <t>потерпілі</t>
  </si>
  <si>
    <t>не віднесений до категорії</t>
  </si>
  <si>
    <t>сім’ям на оплату послуг поховання</t>
  </si>
  <si>
    <t>сім’ям померлих учасників ліквідації катастрофи на Чорнобильській атомній електростанції</t>
  </si>
  <si>
    <t>дітям, постраждалим внаслідок катастрофи на Чорнобильській атомній електростанції (одноразова)</t>
  </si>
  <si>
    <t xml:space="preserve">Надання матеріальної допомоги до Міжнародного дня захисту дітей одиноким матерям, які виховують дітей-інвалідів та сім’ям, у яких діти-інваліди перебувають під опікою </t>
  </si>
  <si>
    <t xml:space="preserve">Надання одноразової матеріальної допомоги дітям-інвалідам, які по-требують забезпечення підгузками  </t>
  </si>
  <si>
    <t>Надання матеріальної допомоги інвалідам колясочникам для обладнання зручностями житлових приміщень</t>
  </si>
  <si>
    <t>Надання одноразової матеріальної допомоги громадянам, які відповідно до законодавства, мають право на проведення безоплатного капітального ремонту житла та перебувають на обліку щодо цього</t>
  </si>
  <si>
    <t>Надання матеріальної допомоги спортсменам з інвалідністю до Дні фізичної культури і спорту України</t>
  </si>
  <si>
    <t>Виплати, передбачені відповідними рішеннями виконкому міської ради</t>
  </si>
  <si>
    <t>Надання матеріальної допомоги за рахунок обласного бюджету*</t>
  </si>
  <si>
    <t>УСЬОГО ЗА РОЗДІЛОМ 1</t>
  </si>
  <si>
    <t xml:space="preserve">2. Фінансова підтримка Криворізьким міським організаціям,  об’єднанням і товариствам ветеранів </t>
  </si>
  <si>
    <t>Надання 50% пільги на оплату електро-енергії,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</t>
  </si>
  <si>
    <t>сім’ям військовослужбовців, які загинули (померли), пропали безвісти в зоні проведення антитерористичної операції на сході України або перебувають у полоні</t>
  </si>
  <si>
    <t>сім'ям працівників Міністерств внутрішніх справ та надзвичайних ситуацій, які загинули під час виконання службових обов’язків</t>
  </si>
  <si>
    <t>дитячим будинкам сімейного типу та прийомним сім’ям, у яких виховують 3 і більше дітей</t>
  </si>
  <si>
    <t>сім"ї загиблих в Афганістані, "Мі-8", "Курськ", Почесні громадяни</t>
  </si>
  <si>
    <t>Часткове відшкодування комуна-льному підприємству «Сансер-віс» витрат на житлово-кому-        нальні послуги для тимчасово переміщених осіб, які прожива-ють у будинках модульного типу</t>
  </si>
  <si>
    <t xml:space="preserve">Часткова компенсація за тепло– або водопостачання у зв’язку з підвищенням тарифів на комуна-льні послуги Національною комі-сією, що здійснює державне ре-гулювання у сферах енергетики та комунальних послуг
</t>
  </si>
  <si>
    <t>Надання  додаткових пільг з або-нентської плати за користування квартирним телефоном у розмірі 50% від затверджених тарифів громадянам, яким присвоєно звання «Почесний громадянин міста Кривого Рогу»</t>
  </si>
  <si>
    <t>Компенсаційні виплати  комунальним підприємствам міського електротранспорту на пільговий проїзд електро- та автотранспортом учасників антитерористичної операції на сході України, які не отримали статус «Учасник бойових дій»</t>
  </si>
  <si>
    <t>Компенсаційні виплати комунальним підприємствам міського електротранспорту на пільговий проїзд електро- та автотранспортом мешканців міста, які отримували пільгу за рахунок субвенції з державного бюджету та згідно із законодавством втратили її з  01.06. 2015</t>
  </si>
  <si>
    <t>4. Надання пільг окремим категоріям мешканців міста відповідно до чинного законодавства                                   (за гарантіями держави)</t>
  </si>
  <si>
    <t>УСЬОГО ЗА РОЗДІЛОМ 2</t>
  </si>
  <si>
    <t>УСЬОГО ЗА РОЗДІЛОМ 3</t>
  </si>
  <si>
    <t xml:space="preserve">Компенсаційні виплати  комуна-льним підприємствам міського електротранспорту на пільговий проїзд електро- та автотранспор-том окремих категорій громадян відповідно до чинного законо-давства </t>
  </si>
  <si>
    <t>Компенсація за пільговий проїзд окремих категорій громадян на залізничному транспорті</t>
  </si>
  <si>
    <t>5. Інші видатки</t>
  </si>
  <si>
    <t>5.1</t>
  </si>
  <si>
    <t>Забезпечення транспортних перевезень осіб з інвалідністю, ветеранів війни, праці та інших мешканців міста автобусом за заявками громадських організацій</t>
  </si>
  <si>
    <t>5.2</t>
  </si>
  <si>
    <t>Забезпечення транспортних пере-везень, пов’язаних з антитерори-стичною операцією на сході України</t>
  </si>
  <si>
    <t>5.3</t>
  </si>
  <si>
    <t>Видатки, пов’язані з виконанням заходів Програми (витрати на висвітлення діяльності департаменту соціальної політики виконкому Криворізької міської ради в засобах масової інформації, судові збори)</t>
  </si>
  <si>
    <t>5.4</t>
  </si>
  <si>
    <t>5.4.1</t>
  </si>
  <si>
    <t>5.4.2</t>
  </si>
  <si>
    <t>5.5</t>
  </si>
  <si>
    <t xml:space="preserve">проведення обіду до річниці Іловайської трагедії 29.08.2018  </t>
  </si>
  <si>
    <t>проведення обіду до річниці аварії на ЧАЕС 26.04.2018</t>
  </si>
  <si>
    <t xml:space="preserve">проведення обіду до Дня вшування ліквідаторів на ЧАЕС 14.12.2018 </t>
  </si>
  <si>
    <t>проведення обіду до річниці виводу військ з Афганістану 15.02.2018</t>
  </si>
  <si>
    <t>до Дня захисника України та козацтва 14.10.2018</t>
  </si>
  <si>
    <t>Забезпечення проведення заходів до пам’ятних дат і подій соціального спрямування</t>
  </si>
  <si>
    <t>УСЬОГО ЗА РОЗДІЛОМ 5</t>
  </si>
  <si>
    <t>УСЬОГО ЗА РОЗДІЛОМ 4</t>
  </si>
  <si>
    <t>6. Утримання комунальних установ соціальної сфери (0813241)</t>
  </si>
  <si>
    <t xml:space="preserve">7. Субвенція з міського бюджету районним у місті бюджетам
на фінансування проектів-переможців конкурсу місцевого розвитку «Громадський бюджет» у 2018 році
</t>
  </si>
  <si>
    <t>7.1</t>
  </si>
  <si>
    <t>7.2</t>
  </si>
  <si>
    <t>7.3</t>
  </si>
  <si>
    <t>Надання субвенції з міського бюджету до бюджету Саксаганської районної  у місті ради на фінансування проекту-переможця конкурсу місцевого розвитку «Громадський бюджет» «Зігрій турботою ветерана»</t>
  </si>
  <si>
    <t>УСЬОГО ЗА РОЗДІЛОМ 7</t>
  </si>
  <si>
    <t>Перелік завдань і заходів Програми за рахунок спеціального фонду</t>
  </si>
  <si>
    <t xml:space="preserve">Утримання комунальних установ «Будинок милосердя «Затишок», «Будинок милосердя» </t>
  </si>
  <si>
    <t xml:space="preserve">2. Субвенція з міського бюджету районним у місті бюджетам 
на фінансування проектів-переможців конкурсу місцевого розвитку «Громадський бюджет» у 2017 році
</t>
  </si>
  <si>
    <t>*Примітка кількість їздок в електро- та автотраспорті  - 36 565, у т. ч. окремі категорії - 30 182, учасники АТО - 6 383</t>
  </si>
  <si>
    <t>Інформація щодо виконання Програми соціального захисту окремих категорій мешканців  м. Кривого Рогу на 2017-2019 роки станом на 01.02.2018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</si>
</sst>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28"/>
      <name val="Bookman Old Style"/>
      <family val="1"/>
    </font>
    <font>
      <b/>
      <i/>
      <sz val="28"/>
      <name val="Bookman Old Style"/>
      <family val="1"/>
    </font>
    <font>
      <sz val="28"/>
      <name val="Arial Cyr"/>
      <family val="0"/>
    </font>
    <font>
      <b/>
      <sz val="28"/>
      <name val="Bookman Old Style"/>
      <family val="1"/>
    </font>
    <font>
      <i/>
      <sz val="28"/>
      <name val="Bookman Old Style"/>
      <family val="1"/>
    </font>
    <font>
      <sz val="28"/>
      <color indexed="9"/>
      <name val="Bookman Old Style"/>
      <family val="1"/>
    </font>
    <font>
      <i/>
      <sz val="28"/>
      <color indexed="9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b/>
      <sz val="34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i/>
      <sz val="34"/>
      <name val="Times New Roman"/>
      <family val="1"/>
    </font>
    <font>
      <sz val="34"/>
      <color indexed="9"/>
      <name val="Times New Roman"/>
      <family val="1"/>
    </font>
    <font>
      <i/>
      <sz val="34"/>
      <color indexed="9"/>
      <name val="Times New Roman"/>
      <family val="1"/>
    </font>
    <font>
      <sz val="32"/>
      <name val="Times New Roman"/>
      <family val="1"/>
    </font>
    <font>
      <sz val="29"/>
      <name val="Times New Roman"/>
      <family val="1"/>
    </font>
    <font>
      <b/>
      <sz val="32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i/>
      <sz val="20"/>
      <name val="Bookman Old Style"/>
      <family val="1"/>
    </font>
    <font>
      <sz val="36"/>
      <name val="Times New Roman"/>
      <family val="1"/>
    </font>
    <font>
      <b/>
      <i/>
      <sz val="36"/>
      <name val="Times New Roman"/>
      <family val="1"/>
    </font>
    <font>
      <b/>
      <sz val="36"/>
      <name val="Times New Roman"/>
      <family val="1"/>
    </font>
    <font>
      <i/>
      <sz val="36"/>
      <name val="Times New Roman"/>
      <family val="1"/>
    </font>
    <font>
      <sz val="36"/>
      <color indexed="9"/>
      <name val="Times New Roman"/>
      <family val="1"/>
    </font>
    <font>
      <i/>
      <sz val="36"/>
      <color indexed="9"/>
      <name val="Times New Roman"/>
      <family val="1"/>
    </font>
    <font>
      <b/>
      <i/>
      <sz val="33"/>
      <name val="Times New Roman"/>
      <family val="1"/>
    </font>
    <font>
      <b/>
      <sz val="30"/>
      <name val="Tahoma"/>
      <family val="2"/>
    </font>
    <font>
      <sz val="30"/>
      <name val="Tahoma"/>
      <family val="2"/>
    </font>
    <font>
      <sz val="40"/>
      <name val="Times New Roman"/>
      <family val="1"/>
    </font>
    <font>
      <b/>
      <sz val="40"/>
      <name val="Times New Roman"/>
      <family val="1"/>
    </font>
    <font>
      <b/>
      <i/>
      <sz val="40"/>
      <name val="Times New Roman"/>
      <family val="1"/>
    </font>
    <font>
      <b/>
      <i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531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189" fontId="7" fillId="0" borderId="10" xfId="0" applyNumberFormat="1" applyFont="1" applyFill="1" applyBorder="1" applyAlignment="1">
      <alignment horizontal="center" vertical="top" wrapText="1"/>
    </xf>
    <xf numFmtId="189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/>
    </xf>
    <xf numFmtId="189" fontId="9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189" fontId="7" fillId="0" borderId="12" xfId="0" applyNumberFormat="1" applyFont="1" applyFill="1" applyBorder="1" applyAlignment="1">
      <alignment horizontal="center" vertical="top" wrapText="1"/>
    </xf>
    <xf numFmtId="189" fontId="7" fillId="32" borderId="12" xfId="0" applyNumberFormat="1" applyFont="1" applyFill="1" applyBorder="1" applyAlignment="1">
      <alignment horizontal="center" vertical="top" wrapText="1"/>
    </xf>
    <xf numFmtId="189" fontId="10" fillId="0" borderId="12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 wrapText="1"/>
    </xf>
    <xf numFmtId="189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189" fontId="7" fillId="0" borderId="11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189" fontId="7" fillId="0" borderId="13" xfId="0" applyNumberFormat="1" applyFont="1" applyFill="1" applyBorder="1" applyAlignment="1">
      <alignment horizontal="center" vertical="top" wrapText="1"/>
    </xf>
    <xf numFmtId="18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Fill="1" applyBorder="1" applyAlignment="1">
      <alignment horizontal="center" vertical="top" wrapText="1"/>
    </xf>
    <xf numFmtId="189" fontId="10" fillId="0" borderId="16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88" fontId="9" fillId="0" borderId="0" xfId="0" applyNumberFormat="1" applyFont="1" applyFill="1" applyAlignment="1">
      <alignment horizontal="center"/>
    </xf>
    <xf numFmtId="189" fontId="9" fillId="0" borderId="0" xfId="0" applyNumberFormat="1" applyFont="1" applyFill="1" applyAlignment="1">
      <alignment horizontal="center"/>
    </xf>
    <xf numFmtId="189" fontId="7" fillId="32" borderId="12" xfId="0" applyNumberFormat="1" applyFont="1" applyFill="1" applyBorder="1" applyAlignment="1">
      <alignment horizontal="center" vertical="top" wrapText="1"/>
    </xf>
    <xf numFmtId="189" fontId="10" fillId="32" borderId="12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top" wrapText="1"/>
    </xf>
    <xf numFmtId="0" fontId="9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189" fontId="9" fillId="32" borderId="0" xfId="0" applyNumberFormat="1" applyFont="1" applyFill="1" applyAlignment="1">
      <alignment/>
    </xf>
    <xf numFmtId="189" fontId="7" fillId="0" borderId="12" xfId="0" applyNumberFormat="1" applyFont="1" applyFill="1" applyBorder="1" applyAlignment="1">
      <alignment horizontal="center"/>
    </xf>
    <xf numFmtId="189" fontId="10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left" vertical="top" wrapText="1"/>
    </xf>
    <xf numFmtId="189" fontId="7" fillId="0" borderId="12" xfId="0" applyNumberFormat="1" applyFont="1" applyFill="1" applyBorder="1" applyAlignment="1">
      <alignment horizontal="center" vertical="justify" wrapText="1"/>
    </xf>
    <xf numFmtId="3" fontId="10" fillId="0" borderId="12" xfId="0" applyNumberFormat="1" applyFont="1" applyFill="1" applyBorder="1" applyAlignment="1">
      <alignment horizontal="center" vertical="top" wrapText="1"/>
    </xf>
    <xf numFmtId="189" fontId="10" fillId="33" borderId="12" xfId="0" applyNumberFormat="1" applyFont="1" applyFill="1" applyBorder="1" applyAlignment="1">
      <alignment horizontal="center" vertical="top" wrapText="1"/>
    </xf>
    <xf numFmtId="189" fontId="10" fillId="0" borderId="12" xfId="0" applyNumberFormat="1" applyFont="1" applyFill="1" applyBorder="1" applyAlignment="1">
      <alignment horizontal="center" vertical="justify" wrapText="1"/>
    </xf>
    <xf numFmtId="189" fontId="10" fillId="32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center" vertical="justify"/>
    </xf>
    <xf numFmtId="188" fontId="7" fillId="0" borderId="0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9" fontId="7" fillId="0" borderId="11" xfId="0" applyNumberFormat="1" applyFont="1" applyFill="1" applyBorder="1" applyAlignment="1">
      <alignment horizontal="justify" vertical="top" wrapText="1"/>
    </xf>
    <xf numFmtId="189" fontId="7" fillId="0" borderId="17" xfId="0" applyNumberFormat="1" applyFont="1" applyFill="1" applyBorder="1" applyAlignment="1">
      <alignment horizontal="justify" vertical="top" wrapText="1"/>
    </xf>
    <xf numFmtId="189" fontId="17" fillId="32" borderId="12" xfId="0" applyNumberFormat="1" applyFont="1" applyFill="1" applyBorder="1" applyAlignment="1">
      <alignment horizontal="center" vertical="justify" wrapText="1"/>
    </xf>
    <xf numFmtId="49" fontId="16" fillId="0" borderId="12" xfId="0" applyNumberFormat="1" applyFont="1" applyFill="1" applyBorder="1" applyAlignment="1">
      <alignment horizontal="center" vertical="top" wrapText="1"/>
    </xf>
    <xf numFmtId="189" fontId="19" fillId="0" borderId="12" xfId="0" applyNumberFormat="1" applyFont="1" applyFill="1" applyBorder="1" applyAlignment="1">
      <alignment horizontal="center" vertical="justify" wrapText="1"/>
    </xf>
    <xf numFmtId="189" fontId="19" fillId="0" borderId="12" xfId="0" applyNumberFormat="1" applyFont="1" applyFill="1" applyBorder="1" applyAlignment="1">
      <alignment horizontal="center" vertical="top" wrapText="1"/>
    </xf>
    <xf numFmtId="189" fontId="18" fillId="0" borderId="16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88" fontId="19" fillId="0" borderId="0" xfId="0" applyNumberFormat="1" applyFont="1" applyFill="1" applyAlignment="1">
      <alignment horizontal="center" vertical="justify"/>
    </xf>
    <xf numFmtId="189" fontId="19" fillId="0" borderId="0" xfId="0" applyNumberFormat="1" applyFont="1" applyFill="1" applyAlignment="1">
      <alignment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/>
    </xf>
    <xf numFmtId="189" fontId="19" fillId="32" borderId="12" xfId="0" applyNumberFormat="1" applyFont="1" applyFill="1" applyBorder="1" applyAlignment="1">
      <alignment horizontal="center" vertical="top" wrapText="1"/>
    </xf>
    <xf numFmtId="189" fontId="18" fillId="0" borderId="12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12" xfId="0" applyNumberFormat="1" applyFont="1" applyFill="1" applyBorder="1" applyAlignment="1">
      <alignment horizontal="center" vertical="justify" wrapText="1"/>
    </xf>
    <xf numFmtId="188" fontId="19" fillId="0" borderId="0" xfId="0" applyNumberFormat="1" applyFont="1" applyFill="1" applyAlignment="1">
      <alignment/>
    </xf>
    <xf numFmtId="49" fontId="19" fillId="0" borderId="12" xfId="0" applyNumberFormat="1" applyFont="1" applyFill="1" applyBorder="1" applyAlignment="1">
      <alignment horizontal="center" vertical="top" wrapText="1"/>
    </xf>
    <xf numFmtId="189" fontId="19" fillId="0" borderId="16" xfId="0" applyNumberFormat="1" applyFont="1" applyFill="1" applyBorder="1" applyAlignment="1">
      <alignment horizontal="center" vertical="top" wrapText="1"/>
    </xf>
    <xf numFmtId="49" fontId="19" fillId="32" borderId="12" xfId="0" applyNumberFormat="1" applyFont="1" applyFill="1" applyBorder="1" applyAlignment="1">
      <alignment horizontal="center" vertical="top" wrapText="1"/>
    </xf>
    <xf numFmtId="189" fontId="19" fillId="0" borderId="18" xfId="0" applyNumberFormat="1" applyFont="1" applyFill="1" applyBorder="1" applyAlignment="1">
      <alignment horizontal="center" vertical="top" wrapText="1"/>
    </xf>
    <xf numFmtId="189" fontId="19" fillId="0" borderId="11" xfId="0" applyNumberFormat="1" applyFont="1" applyFill="1" applyBorder="1" applyAlignment="1">
      <alignment horizontal="center" vertical="top" wrapText="1"/>
    </xf>
    <xf numFmtId="189" fontId="19" fillId="0" borderId="10" xfId="0" applyNumberFormat="1" applyFont="1" applyFill="1" applyBorder="1" applyAlignment="1">
      <alignment horizontal="center" vertical="top" wrapText="1"/>
    </xf>
    <xf numFmtId="189" fontId="19" fillId="0" borderId="17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189" fontId="19" fillId="0" borderId="10" xfId="0" applyNumberFormat="1" applyFont="1" applyFill="1" applyBorder="1" applyAlignment="1">
      <alignment horizontal="center" vertical="justify" wrapText="1"/>
    </xf>
    <xf numFmtId="3" fontId="19" fillId="0" borderId="18" xfId="0" applyNumberFormat="1" applyFont="1" applyFill="1" applyBorder="1" applyAlignment="1">
      <alignment horizontal="center" vertical="top" wrapText="1"/>
    </xf>
    <xf numFmtId="189" fontId="19" fillId="0" borderId="14" xfId="0" applyNumberFormat="1" applyFont="1" applyFill="1" applyBorder="1" applyAlignment="1">
      <alignment horizontal="center" vertical="justify" wrapText="1"/>
    </xf>
    <xf numFmtId="189" fontId="19" fillId="0" borderId="13" xfId="0" applyNumberFormat="1" applyFont="1" applyFill="1" applyBorder="1" applyAlignment="1">
      <alignment horizontal="center" vertical="top" wrapText="1"/>
    </xf>
    <xf numFmtId="189" fontId="19" fillId="0" borderId="14" xfId="0" applyNumberFormat="1" applyFont="1" applyFill="1" applyBorder="1" applyAlignment="1">
      <alignment horizontal="center" vertical="top" wrapText="1"/>
    </xf>
    <xf numFmtId="189" fontId="19" fillId="0" borderId="19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89" fontId="19" fillId="0" borderId="20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32" borderId="16" xfId="0" applyNumberFormat="1" applyFont="1" applyFill="1" applyBorder="1" applyAlignment="1">
      <alignment horizontal="center" vertical="top" wrapText="1"/>
    </xf>
    <xf numFmtId="3" fontId="18" fillId="0" borderId="16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Alignment="1">
      <alignment horizontal="center"/>
    </xf>
    <xf numFmtId="188" fontId="19" fillId="0" borderId="0" xfId="0" applyNumberFormat="1" applyFont="1" applyFill="1" applyAlignment="1">
      <alignment horizontal="center"/>
    </xf>
    <xf numFmtId="189" fontId="19" fillId="0" borderId="0" xfId="0" applyNumberFormat="1" applyFont="1" applyFill="1" applyAlignment="1">
      <alignment horizontal="center"/>
    </xf>
    <xf numFmtId="189" fontId="18" fillId="32" borderId="12" xfId="0" applyNumberFormat="1" applyFont="1" applyFill="1" applyBorder="1" applyAlignment="1">
      <alignment horizontal="center" vertical="justify" wrapText="1"/>
    </xf>
    <xf numFmtId="189" fontId="19" fillId="32" borderId="12" xfId="0" applyNumberFormat="1" applyFont="1" applyFill="1" applyBorder="1" applyAlignment="1">
      <alignment horizontal="center" vertical="justify" wrapText="1"/>
    </xf>
    <xf numFmtId="189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 wrapText="1"/>
    </xf>
    <xf numFmtId="189" fontId="19" fillId="32" borderId="0" xfId="0" applyNumberFormat="1" applyFont="1" applyFill="1" applyAlignment="1">
      <alignment/>
    </xf>
    <xf numFmtId="189" fontId="19" fillId="0" borderId="12" xfId="0" applyNumberFormat="1" applyFont="1" applyFill="1" applyBorder="1" applyAlignment="1">
      <alignment horizontal="center"/>
    </xf>
    <xf numFmtId="189" fontId="18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189" fontId="19" fillId="0" borderId="12" xfId="0" applyNumberFormat="1" applyFont="1" applyFill="1" applyBorder="1" applyAlignment="1">
      <alignment horizontal="left" vertical="top" wrapText="1"/>
    </xf>
    <xf numFmtId="3" fontId="19" fillId="32" borderId="12" xfId="0" applyNumberFormat="1" applyFont="1" applyFill="1" applyBorder="1" applyAlignment="1">
      <alignment horizontal="center" vertical="top"/>
    </xf>
    <xf numFmtId="3" fontId="19" fillId="0" borderId="12" xfId="0" applyNumberFormat="1" applyFont="1" applyFill="1" applyBorder="1" applyAlignment="1">
      <alignment horizontal="center" vertical="top"/>
    </xf>
    <xf numFmtId="3" fontId="18" fillId="0" borderId="12" xfId="0" applyNumberFormat="1" applyFont="1" applyFill="1" applyBorder="1" applyAlignment="1">
      <alignment horizontal="center" vertical="top" wrapText="1"/>
    </xf>
    <xf numFmtId="189" fontId="18" fillId="0" borderId="12" xfId="0" applyNumberFormat="1" applyFont="1" applyFill="1" applyBorder="1" applyAlignment="1">
      <alignment horizontal="center" vertical="justify" wrapText="1"/>
    </xf>
    <xf numFmtId="189" fontId="18" fillId="33" borderId="12" xfId="0" applyNumberFormat="1" applyFont="1" applyFill="1" applyBorder="1" applyAlignment="1">
      <alignment horizontal="center" vertical="top" wrapText="1"/>
    </xf>
    <xf numFmtId="189" fontId="18" fillId="0" borderId="10" xfId="0" applyNumberFormat="1" applyFont="1" applyFill="1" applyBorder="1" applyAlignment="1">
      <alignment horizontal="center" vertical="justify" wrapText="1"/>
    </xf>
    <xf numFmtId="3" fontId="18" fillId="0" borderId="12" xfId="0" applyNumberFormat="1" applyFont="1" applyFill="1" applyBorder="1" applyAlignment="1">
      <alignment horizontal="center" vertical="justify" wrapText="1"/>
    </xf>
    <xf numFmtId="189" fontId="18" fillId="32" borderId="12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188" fontId="19" fillId="0" borderId="0" xfId="0" applyNumberFormat="1" applyFont="1" applyFill="1" applyBorder="1" applyAlignment="1">
      <alignment horizontal="center" vertical="justify"/>
    </xf>
    <xf numFmtId="189" fontId="20" fillId="0" borderId="0" xfId="0" applyNumberFormat="1" applyFont="1" applyFill="1" applyBorder="1" applyAlignment="1">
      <alignment horizontal="center" vertical="top" wrapText="1"/>
    </xf>
    <xf numFmtId="189" fontId="18" fillId="0" borderId="0" xfId="0" applyNumberFormat="1" applyFont="1" applyFill="1" applyBorder="1" applyAlignment="1">
      <alignment horizontal="left" vertical="top" wrapText="1"/>
    </xf>
    <xf numFmtId="189" fontId="18" fillId="0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 applyAlignment="1">
      <alignment horizontal="center" vertical="top" wrapText="1"/>
    </xf>
    <xf numFmtId="189" fontId="19" fillId="0" borderId="0" xfId="0" applyNumberFormat="1" applyFont="1" applyFill="1" applyBorder="1" applyAlignment="1">
      <alignment horizontal="justify" vertical="top" wrapText="1"/>
    </xf>
    <xf numFmtId="189" fontId="21" fillId="0" borderId="0" xfId="0" applyNumberFormat="1" applyFont="1" applyFill="1" applyBorder="1" applyAlignment="1">
      <alignment horizontal="justify" vertical="top" wrapText="1"/>
    </xf>
    <xf numFmtId="188" fontId="19" fillId="0" borderId="0" xfId="0" applyNumberFormat="1" applyFont="1" applyFill="1" applyBorder="1" applyAlignment="1">
      <alignment horizontal="justify"/>
    </xf>
    <xf numFmtId="188" fontId="20" fillId="0" borderId="0" xfId="0" applyNumberFormat="1" applyFont="1" applyFill="1" applyBorder="1" applyAlignment="1">
      <alignment horizontal="center" vertical="justify"/>
    </xf>
    <xf numFmtId="188" fontId="19" fillId="0" borderId="0" xfId="0" applyNumberFormat="1" applyFont="1" applyFill="1" applyBorder="1" applyAlignment="1">
      <alignment horizontal="center" vertical="justify" wrapText="1"/>
    </xf>
    <xf numFmtId="188" fontId="18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 horizontal="left"/>
    </xf>
    <xf numFmtId="188" fontId="22" fillId="0" borderId="0" xfId="0" applyNumberFormat="1" applyFont="1" applyFill="1" applyBorder="1" applyAlignment="1">
      <alignment horizontal="center" vertical="justify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22" fillId="0" borderId="0" xfId="0" applyNumberFormat="1" applyFont="1" applyFill="1" applyAlignment="1">
      <alignment horizontal="center" vertical="justify"/>
    </xf>
    <xf numFmtId="0" fontId="22" fillId="0" borderId="0" xfId="0" applyFont="1" applyFill="1" applyAlignment="1">
      <alignment horizontal="left"/>
    </xf>
    <xf numFmtId="188" fontId="23" fillId="0" borderId="0" xfId="0" applyNumberFormat="1" applyFont="1" applyFill="1" applyAlignment="1">
      <alignment horizontal="center" vertical="justify"/>
    </xf>
    <xf numFmtId="0" fontId="19" fillId="0" borderId="0" xfId="0" applyFont="1" applyFill="1" applyAlignment="1">
      <alignment horizontal="left"/>
    </xf>
    <xf numFmtId="0" fontId="26" fillId="0" borderId="16" xfId="0" applyFont="1" applyFill="1" applyBorder="1" applyAlignment="1">
      <alignment horizontal="center" vertical="center" wrapText="1"/>
    </xf>
    <xf numFmtId="188" fontId="19" fillId="0" borderId="0" xfId="0" applyNumberFormat="1" applyFont="1" applyFill="1" applyAlignment="1">
      <alignment horizontal="center" vertical="justify" wrapText="1"/>
    </xf>
    <xf numFmtId="0" fontId="20" fillId="0" borderId="0" xfId="0" applyFont="1" applyFill="1" applyAlignment="1">
      <alignment horizontal="center"/>
    </xf>
    <xf numFmtId="3" fontId="24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88" fontId="19" fillId="0" borderId="17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189" fontId="28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189" fontId="8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189" fontId="30" fillId="0" borderId="0" xfId="0" applyNumberFormat="1" applyFont="1" applyFill="1" applyAlignment="1">
      <alignment/>
    </xf>
    <xf numFmtId="0" fontId="30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wrapText="1"/>
    </xf>
    <xf numFmtId="189" fontId="31" fillId="0" borderId="12" xfId="0" applyNumberFormat="1" applyFont="1" applyFill="1" applyBorder="1" applyAlignment="1">
      <alignment horizontal="center" vertical="justify" wrapText="1"/>
    </xf>
    <xf numFmtId="189" fontId="32" fillId="0" borderId="12" xfId="0" applyNumberFormat="1" applyFont="1" applyFill="1" applyBorder="1" applyAlignment="1">
      <alignment horizontal="center" vertical="top" wrapText="1"/>
    </xf>
    <xf numFmtId="189" fontId="30" fillId="0" borderId="12" xfId="0" applyNumberFormat="1" applyFont="1" applyFill="1" applyBorder="1" applyAlignment="1">
      <alignment horizontal="center" vertical="top" wrapText="1"/>
    </xf>
    <xf numFmtId="3" fontId="31" fillId="0" borderId="12" xfId="0" applyNumberFormat="1" applyFont="1" applyFill="1" applyBorder="1" applyAlignment="1">
      <alignment horizontal="center" vertical="justify" wrapText="1"/>
    </xf>
    <xf numFmtId="1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 horizontal="center" wrapText="1"/>
    </xf>
    <xf numFmtId="189" fontId="30" fillId="0" borderId="12" xfId="0" applyNumberFormat="1" applyFont="1" applyFill="1" applyBorder="1" applyAlignment="1">
      <alignment horizontal="center" vertical="justify" wrapText="1"/>
    </xf>
    <xf numFmtId="3" fontId="30" fillId="0" borderId="12" xfId="0" applyNumberFormat="1" applyFont="1" applyFill="1" applyBorder="1" applyAlignment="1">
      <alignment horizontal="center" vertical="justify" wrapText="1"/>
    </xf>
    <xf numFmtId="188" fontId="30" fillId="0" borderId="0" xfId="0" applyNumberFormat="1" applyFont="1" applyFill="1" applyAlignment="1">
      <alignment/>
    </xf>
    <xf numFmtId="189" fontId="30" fillId="32" borderId="12" xfId="0" applyNumberFormat="1" applyFont="1" applyFill="1" applyBorder="1" applyAlignment="1">
      <alignment horizontal="center" vertical="top" wrapText="1"/>
    </xf>
    <xf numFmtId="3" fontId="30" fillId="0" borderId="12" xfId="0" applyNumberFormat="1" applyFont="1" applyFill="1" applyBorder="1" applyAlignment="1">
      <alignment horizontal="center" vertical="top" wrapText="1"/>
    </xf>
    <xf numFmtId="4" fontId="30" fillId="0" borderId="12" xfId="0" applyNumberFormat="1" applyFont="1" applyFill="1" applyBorder="1" applyAlignment="1">
      <alignment horizontal="center" wrapText="1"/>
    </xf>
    <xf numFmtId="4" fontId="30" fillId="0" borderId="18" xfId="0" applyNumberFormat="1" applyFont="1" applyFill="1" applyBorder="1" applyAlignment="1">
      <alignment horizontal="center" wrapText="1"/>
    </xf>
    <xf numFmtId="4" fontId="30" fillId="0" borderId="16" xfId="0" applyNumberFormat="1" applyFont="1" applyFill="1" applyBorder="1" applyAlignment="1">
      <alignment horizontal="center" wrapText="1"/>
    </xf>
    <xf numFmtId="49" fontId="31" fillId="0" borderId="16" xfId="0" applyNumberFormat="1" applyFont="1" applyFill="1" applyBorder="1" applyAlignment="1">
      <alignment horizont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189" fontId="30" fillId="0" borderId="16" xfId="0" applyNumberFormat="1" applyFont="1" applyFill="1" applyBorder="1" applyAlignment="1">
      <alignment horizontal="center" vertical="top" wrapText="1"/>
    </xf>
    <xf numFmtId="49" fontId="30" fillId="32" borderId="12" xfId="0" applyNumberFormat="1" applyFont="1" applyFill="1" applyBorder="1" applyAlignment="1">
      <alignment horizontal="center" vertical="top" wrapText="1"/>
    </xf>
    <xf numFmtId="189" fontId="30" fillId="0" borderId="18" xfId="0" applyNumberFormat="1" applyFont="1" applyFill="1" applyBorder="1" applyAlignment="1">
      <alignment horizontal="center" vertical="top" wrapText="1"/>
    </xf>
    <xf numFmtId="189" fontId="30" fillId="0" borderId="11" xfId="0" applyNumberFormat="1" applyFont="1" applyFill="1" applyBorder="1" applyAlignment="1">
      <alignment horizontal="center" vertical="top" wrapText="1"/>
    </xf>
    <xf numFmtId="189" fontId="30" fillId="0" borderId="10" xfId="0" applyNumberFormat="1" applyFont="1" applyFill="1" applyBorder="1" applyAlignment="1">
      <alignment horizontal="center" vertical="top" wrapText="1"/>
    </xf>
    <xf numFmtId="189" fontId="30" fillId="0" borderId="17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3" fontId="30" fillId="0" borderId="18" xfId="0" applyNumberFormat="1" applyFont="1" applyFill="1" applyBorder="1" applyAlignment="1">
      <alignment horizontal="center" vertical="top" wrapText="1"/>
    </xf>
    <xf numFmtId="189" fontId="30" fillId="0" borderId="13" xfId="0" applyNumberFormat="1" applyFont="1" applyFill="1" applyBorder="1" applyAlignment="1">
      <alignment horizontal="center" vertical="top" wrapText="1"/>
    </xf>
    <xf numFmtId="189" fontId="30" fillId="0" borderId="14" xfId="0" applyNumberFormat="1" applyFont="1" applyFill="1" applyBorder="1" applyAlignment="1">
      <alignment horizontal="center" vertical="top" wrapText="1"/>
    </xf>
    <xf numFmtId="189" fontId="30" fillId="0" borderId="19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189" fontId="30" fillId="0" borderId="20" xfId="0" applyNumberFormat="1" applyFont="1" applyFill="1" applyBorder="1" applyAlignment="1">
      <alignment horizontal="center" vertical="top" wrapText="1"/>
    </xf>
    <xf numFmtId="3" fontId="30" fillId="0" borderId="16" xfId="0" applyNumberFormat="1" applyFont="1" applyFill="1" applyBorder="1" applyAlignment="1">
      <alignment horizontal="center" vertical="top" wrapText="1"/>
    </xf>
    <xf numFmtId="189" fontId="30" fillId="0" borderId="16" xfId="0" applyNumberFormat="1" applyFont="1" applyFill="1" applyBorder="1" applyAlignment="1">
      <alignment horizontal="center" vertical="top" wrapText="1"/>
    </xf>
    <xf numFmtId="189" fontId="30" fillId="0" borderId="11" xfId="0" applyNumberFormat="1" applyFont="1" applyFill="1" applyBorder="1" applyAlignment="1">
      <alignment horizontal="center" vertical="top" wrapText="1"/>
    </xf>
    <xf numFmtId="189" fontId="30" fillId="0" borderId="10" xfId="0" applyNumberFormat="1" applyFont="1" applyFill="1" applyBorder="1" applyAlignment="1">
      <alignment horizontal="center" vertical="top" wrapText="1"/>
    </xf>
    <xf numFmtId="189" fontId="30" fillId="0" borderId="20" xfId="0" applyNumberFormat="1" applyFont="1" applyFill="1" applyBorder="1" applyAlignment="1">
      <alignment horizontal="center" vertical="top" wrapText="1"/>
    </xf>
    <xf numFmtId="3" fontId="30" fillId="0" borderId="16" xfId="0" applyNumberFormat="1" applyFont="1" applyFill="1" applyBorder="1" applyAlignment="1">
      <alignment horizontal="center" vertical="top" wrapText="1"/>
    </xf>
    <xf numFmtId="189" fontId="30" fillId="32" borderId="12" xfId="0" applyNumberFormat="1" applyFont="1" applyFill="1" applyBorder="1" applyAlignment="1">
      <alignment horizontal="center" vertical="justify" wrapText="1"/>
    </xf>
    <xf numFmtId="189" fontId="30" fillId="0" borderId="12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 horizontal="center" vertical="justify"/>
    </xf>
    <xf numFmtId="0" fontId="30" fillId="0" borderId="0" xfId="0" applyFont="1" applyFill="1" applyBorder="1" applyAlignment="1">
      <alignment horizontal="center" vertical="center" wrapText="1"/>
    </xf>
    <xf numFmtId="189" fontId="30" fillId="0" borderId="12" xfId="0" applyNumberFormat="1" applyFont="1" applyFill="1" applyBorder="1" applyAlignment="1">
      <alignment horizontal="center" vertical="justify" wrapText="1"/>
    </xf>
    <xf numFmtId="189" fontId="30" fillId="0" borderId="12" xfId="0" applyNumberFormat="1" applyFont="1" applyFill="1" applyBorder="1" applyAlignment="1">
      <alignment horizontal="center" vertical="top" wrapText="1"/>
    </xf>
    <xf numFmtId="189" fontId="30" fillId="0" borderId="12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 vertical="top"/>
    </xf>
    <xf numFmtId="3" fontId="32" fillId="0" borderId="12" xfId="0" applyNumberFormat="1" applyFont="1" applyFill="1" applyBorder="1" applyAlignment="1">
      <alignment horizontal="center" vertical="top" wrapText="1"/>
    </xf>
    <xf numFmtId="189" fontId="32" fillId="33" borderId="12" xfId="0" applyNumberFormat="1" applyFont="1" applyFill="1" applyBorder="1" applyAlignment="1">
      <alignment horizontal="center" vertical="top" wrapText="1"/>
    </xf>
    <xf numFmtId="189" fontId="30" fillId="33" borderId="12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justify"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 horizontal="center" vertical="justify"/>
    </xf>
    <xf numFmtId="189" fontId="30" fillId="0" borderId="0" xfId="0" applyNumberFormat="1" applyFont="1" applyFill="1" applyBorder="1" applyAlignment="1">
      <alignment horizontal="center" vertical="top" wrapText="1"/>
    </xf>
    <xf numFmtId="189" fontId="32" fillId="0" borderId="0" xfId="0" applyNumberFormat="1" applyFont="1" applyFill="1" applyBorder="1" applyAlignment="1">
      <alignment horizontal="left" vertical="top" wrapText="1"/>
    </xf>
    <xf numFmtId="189" fontId="32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 horizontal="center" vertical="top" wrapText="1"/>
    </xf>
    <xf numFmtId="189" fontId="30" fillId="0" borderId="0" xfId="0" applyNumberFormat="1" applyFont="1" applyFill="1" applyBorder="1" applyAlignment="1">
      <alignment horizontal="justify" vertical="top" wrapText="1"/>
    </xf>
    <xf numFmtId="189" fontId="33" fillId="0" borderId="0" xfId="0" applyNumberFormat="1" applyFont="1" applyFill="1" applyBorder="1" applyAlignment="1">
      <alignment horizontal="center" vertical="top" wrapText="1"/>
    </xf>
    <xf numFmtId="189" fontId="31" fillId="0" borderId="0" xfId="0" applyNumberFormat="1" applyFont="1" applyFill="1" applyBorder="1" applyAlignment="1">
      <alignment horizontal="justify" vertical="top" wrapText="1"/>
    </xf>
    <xf numFmtId="189" fontId="31" fillId="0" borderId="0" xfId="0" applyNumberFormat="1" applyFont="1" applyFill="1" applyBorder="1" applyAlignment="1">
      <alignment horizontal="left" vertical="top" wrapText="1"/>
    </xf>
    <xf numFmtId="189" fontId="31" fillId="0" borderId="0" xfId="0" applyNumberFormat="1" applyFont="1" applyFill="1" applyBorder="1" applyAlignment="1">
      <alignment horizontal="justify" wrapText="1"/>
    </xf>
    <xf numFmtId="188" fontId="30" fillId="0" borderId="0" xfId="0" applyNumberFormat="1" applyFont="1" applyFill="1" applyBorder="1" applyAlignment="1">
      <alignment horizontal="justify"/>
    </xf>
    <xf numFmtId="0" fontId="3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justify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189" fontId="33" fillId="0" borderId="12" xfId="0" applyNumberFormat="1" applyFont="1" applyFill="1" applyBorder="1" applyAlignment="1">
      <alignment horizontal="center" vertical="justify" wrapText="1"/>
    </xf>
    <xf numFmtId="189" fontId="31" fillId="0" borderId="12" xfId="0" applyNumberFormat="1" applyFont="1" applyFill="1" applyBorder="1" applyAlignment="1">
      <alignment horizontal="center" vertical="top" wrapText="1"/>
    </xf>
    <xf numFmtId="3" fontId="31" fillId="0" borderId="12" xfId="0" applyNumberFormat="1" applyFont="1" applyFill="1" applyBorder="1" applyAlignment="1">
      <alignment horizontal="center" vertical="top" wrapText="1"/>
    </xf>
    <xf numFmtId="189" fontId="33" fillId="0" borderId="12" xfId="0" applyNumberFormat="1" applyFont="1" applyFill="1" applyBorder="1" applyAlignment="1">
      <alignment horizontal="center" vertical="top" wrapText="1"/>
    </xf>
    <xf numFmtId="189" fontId="33" fillId="0" borderId="16" xfId="0" applyNumberFormat="1" applyFont="1" applyFill="1" applyBorder="1" applyAlignment="1">
      <alignment horizontal="center" vertical="top" wrapText="1"/>
    </xf>
    <xf numFmtId="189" fontId="31" fillId="0" borderId="16" xfId="0" applyNumberFormat="1" applyFont="1" applyFill="1" applyBorder="1" applyAlignment="1">
      <alignment horizontal="center" vertical="top" wrapText="1"/>
    </xf>
    <xf numFmtId="49" fontId="31" fillId="0" borderId="15" xfId="0" applyNumberFormat="1" applyFont="1" applyFill="1" applyBorder="1" applyAlignment="1">
      <alignment horizontal="center" vertical="top" wrapText="1"/>
    </xf>
    <xf numFmtId="189" fontId="31" fillId="0" borderId="18" xfId="0" applyNumberFormat="1" applyFont="1" applyFill="1" applyBorder="1" applyAlignment="1">
      <alignment horizontal="center" vertical="top" wrapText="1"/>
    </xf>
    <xf numFmtId="189" fontId="31" fillId="0" borderId="11" xfId="0" applyNumberFormat="1" applyFont="1" applyFill="1" applyBorder="1" applyAlignment="1">
      <alignment horizontal="center" vertical="top" wrapText="1"/>
    </xf>
    <xf numFmtId="189" fontId="31" fillId="0" borderId="10" xfId="0" applyNumberFormat="1" applyFont="1" applyFill="1" applyBorder="1" applyAlignment="1">
      <alignment horizontal="center" vertical="top" wrapText="1"/>
    </xf>
    <xf numFmtId="189" fontId="31" fillId="0" borderId="20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center" vertical="top" wrapText="1"/>
    </xf>
    <xf numFmtId="189" fontId="33" fillId="0" borderId="18" xfId="0" applyNumberFormat="1" applyFont="1" applyFill="1" applyBorder="1" applyAlignment="1">
      <alignment horizontal="center" vertical="top" wrapText="1"/>
    </xf>
    <xf numFmtId="3" fontId="33" fillId="0" borderId="12" xfId="0" applyNumberFormat="1" applyFont="1" applyFill="1" applyBorder="1" applyAlignment="1">
      <alignment horizontal="center" vertical="justify" wrapText="1"/>
    </xf>
    <xf numFmtId="3" fontId="33" fillId="0" borderId="16" xfId="0" applyNumberFormat="1" applyFont="1" applyFill="1" applyBorder="1" applyAlignment="1">
      <alignment horizontal="center" vertical="top" wrapText="1"/>
    </xf>
    <xf numFmtId="3" fontId="31" fillId="0" borderId="12" xfId="0" applyNumberFormat="1" applyFont="1" applyFill="1" applyBorder="1" applyAlignment="1">
      <alignment horizontal="center" wrapText="1"/>
    </xf>
    <xf numFmtId="189" fontId="31" fillId="0" borderId="12" xfId="0" applyNumberFormat="1" applyFont="1" applyFill="1" applyBorder="1" applyAlignment="1">
      <alignment horizontal="center" wrapText="1"/>
    </xf>
    <xf numFmtId="4" fontId="31" fillId="0" borderId="12" xfId="0" applyNumberFormat="1" applyFont="1" applyFill="1" applyBorder="1" applyAlignment="1">
      <alignment horizontal="center" wrapText="1"/>
    </xf>
    <xf numFmtId="189" fontId="33" fillId="32" borderId="12" xfId="0" applyNumberFormat="1" applyFont="1" applyFill="1" applyBorder="1" applyAlignment="1">
      <alignment horizontal="center" vertical="top" wrapText="1"/>
    </xf>
    <xf numFmtId="3" fontId="33" fillId="0" borderId="12" xfId="0" applyNumberFormat="1" applyFont="1" applyFill="1" applyBorder="1" applyAlignment="1">
      <alignment horizontal="center" vertical="justify"/>
    </xf>
    <xf numFmtId="189" fontId="31" fillId="0" borderId="12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/>
    </xf>
    <xf numFmtId="189" fontId="33" fillId="0" borderId="12" xfId="0" applyNumberFormat="1" applyFont="1" applyFill="1" applyBorder="1" applyAlignment="1">
      <alignment/>
    </xf>
    <xf numFmtId="189" fontId="31" fillId="32" borderId="12" xfId="0" applyNumberFormat="1" applyFont="1" applyFill="1" applyBorder="1" applyAlignment="1">
      <alignment horizontal="center" vertical="justify" wrapText="1"/>
    </xf>
    <xf numFmtId="49" fontId="30" fillId="0" borderId="12" xfId="0" applyNumberFormat="1" applyFont="1" applyFill="1" applyBorder="1" applyAlignment="1">
      <alignment horizontal="center" vertical="justify"/>
    </xf>
    <xf numFmtId="3" fontId="30" fillId="0" borderId="12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top" wrapText="1"/>
    </xf>
    <xf numFmtId="3" fontId="33" fillId="0" borderId="12" xfId="0" applyNumberFormat="1" applyFont="1" applyFill="1" applyBorder="1" applyAlignment="1">
      <alignment horizontal="center" vertical="top"/>
    </xf>
    <xf numFmtId="189" fontId="39" fillId="0" borderId="12" xfId="0" applyNumberFormat="1" applyFont="1" applyFill="1" applyBorder="1" applyAlignment="1">
      <alignment horizontal="center" vertical="top" wrapText="1"/>
    </xf>
    <xf numFmtId="189" fontId="40" fillId="0" borderId="12" xfId="0" applyNumberFormat="1" applyFont="1" applyFill="1" applyBorder="1" applyAlignment="1">
      <alignment horizontal="center" vertical="top" wrapText="1"/>
    </xf>
    <xf numFmtId="3" fontId="40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188" fontId="39" fillId="0" borderId="0" xfId="0" applyNumberFormat="1" applyFont="1" applyFill="1" applyAlignment="1">
      <alignment/>
    </xf>
    <xf numFmtId="189" fontId="39" fillId="0" borderId="0" xfId="0" applyNumberFormat="1" applyFont="1" applyFill="1" applyAlignment="1">
      <alignment/>
    </xf>
    <xf numFmtId="189" fontId="40" fillId="33" borderId="12" xfId="0" applyNumberFormat="1" applyFont="1" applyFill="1" applyBorder="1" applyAlignment="1">
      <alignment horizontal="center" vertical="top" wrapText="1"/>
    </xf>
    <xf numFmtId="189" fontId="19" fillId="0" borderId="11" xfId="0" applyNumberFormat="1" applyFont="1" applyFill="1" applyBorder="1" applyAlignment="1">
      <alignment horizontal="justify" vertical="top" wrapText="1"/>
    </xf>
    <xf numFmtId="189" fontId="19" fillId="0" borderId="17" xfId="0" applyNumberFormat="1" applyFont="1" applyFill="1" applyBorder="1" applyAlignment="1">
      <alignment horizontal="justify" vertical="top" wrapText="1"/>
    </xf>
    <xf numFmtId="189" fontId="18" fillId="0" borderId="12" xfId="0" applyNumberFormat="1" applyFont="1" applyFill="1" applyBorder="1" applyAlignment="1">
      <alignment horizontal="center" vertical="top" wrapText="1"/>
    </xf>
    <xf numFmtId="189" fontId="19" fillId="0" borderId="12" xfId="0" applyNumberFormat="1" applyFont="1" applyFill="1" applyBorder="1" applyAlignment="1">
      <alignment horizontal="justify" vertical="top" wrapText="1"/>
    </xf>
    <xf numFmtId="189" fontId="19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justify"/>
    </xf>
    <xf numFmtId="189" fontId="18" fillId="0" borderId="12" xfId="0" applyNumberFormat="1" applyFont="1" applyFill="1" applyBorder="1" applyAlignment="1">
      <alignment horizontal="left" vertical="top" wrapText="1"/>
    </xf>
    <xf numFmtId="189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Alignment="1">
      <alignment horizontal="left" wrapText="1"/>
    </xf>
    <xf numFmtId="189" fontId="21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9" fontId="21" fillId="0" borderId="0" xfId="0" applyNumberFormat="1" applyFont="1" applyFill="1" applyBorder="1" applyAlignment="1">
      <alignment horizontal="justify" vertical="top" wrapText="1"/>
    </xf>
    <xf numFmtId="189" fontId="27" fillId="0" borderId="12" xfId="0" applyNumberFormat="1" applyFont="1" applyFill="1" applyBorder="1" applyAlignment="1">
      <alignment horizontal="justify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9" fontId="18" fillId="0" borderId="11" xfId="0" applyNumberFormat="1" applyFont="1" applyFill="1" applyBorder="1" applyAlignment="1">
      <alignment horizontal="justify" vertical="top" wrapText="1"/>
    </xf>
    <xf numFmtId="189" fontId="18" fillId="0" borderId="17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/>
    </xf>
    <xf numFmtId="189" fontId="18" fillId="0" borderId="11" xfId="0" applyNumberFormat="1" applyFont="1" applyFill="1" applyBorder="1" applyAlignment="1">
      <alignment horizontal="center" vertical="justify" wrapText="1"/>
    </xf>
    <xf numFmtId="189" fontId="18" fillId="0" borderId="10" xfId="0" applyNumberFormat="1" applyFont="1" applyFill="1" applyBorder="1" applyAlignment="1">
      <alignment horizontal="center" vertical="justify" wrapText="1"/>
    </xf>
    <xf numFmtId="189" fontId="18" fillId="0" borderId="17" xfId="0" applyNumberFormat="1" applyFont="1" applyFill="1" applyBorder="1" applyAlignment="1">
      <alignment horizontal="center" vertical="justify" wrapText="1"/>
    </xf>
    <xf numFmtId="189" fontId="18" fillId="0" borderId="11" xfId="0" applyNumberFormat="1" applyFont="1" applyFill="1" applyBorder="1" applyAlignment="1">
      <alignment horizontal="center" vertical="top" wrapText="1"/>
    </xf>
    <xf numFmtId="189" fontId="18" fillId="0" borderId="10" xfId="0" applyNumberFormat="1" applyFont="1" applyFill="1" applyBorder="1" applyAlignment="1">
      <alignment horizontal="center" vertical="top" wrapText="1"/>
    </xf>
    <xf numFmtId="189" fontId="18" fillId="0" borderId="17" xfId="0" applyNumberFormat="1" applyFont="1" applyFill="1" applyBorder="1" applyAlignment="1">
      <alignment horizontal="center" vertical="top" wrapText="1"/>
    </xf>
    <xf numFmtId="189" fontId="18" fillId="0" borderId="11" xfId="0" applyNumberFormat="1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3" fontId="19" fillId="0" borderId="18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189" fontId="19" fillId="0" borderId="18" xfId="0" applyNumberFormat="1" applyFont="1" applyFill="1" applyBorder="1" applyAlignment="1">
      <alignment horizontal="center" vertical="top" wrapText="1"/>
    </xf>
    <xf numFmtId="189" fontId="19" fillId="0" borderId="16" xfId="0" applyNumberFormat="1" applyFont="1" applyFill="1" applyBorder="1" applyAlignment="1">
      <alignment horizontal="center" vertical="top" wrapText="1"/>
    </xf>
    <xf numFmtId="189" fontId="19" fillId="0" borderId="12" xfId="0" applyNumberFormat="1" applyFont="1" applyFill="1" applyBorder="1" applyAlignment="1">
      <alignment horizontal="center" vertical="justify" wrapText="1"/>
    </xf>
    <xf numFmtId="189" fontId="19" fillId="0" borderId="18" xfId="0" applyNumberFormat="1" applyFont="1" applyFill="1" applyBorder="1" applyAlignment="1">
      <alignment horizontal="center" vertical="justify" wrapText="1"/>
    </xf>
    <xf numFmtId="189" fontId="19" fillId="0" borderId="16" xfId="0" applyNumberFormat="1" applyFont="1" applyFill="1" applyBorder="1" applyAlignment="1">
      <alignment horizontal="center" vertical="justify" wrapText="1"/>
    </xf>
    <xf numFmtId="189" fontId="19" fillId="0" borderId="13" xfId="0" applyNumberFormat="1" applyFont="1" applyFill="1" applyBorder="1" applyAlignment="1">
      <alignment horizontal="justify" vertical="top" wrapText="1"/>
    </xf>
    <xf numFmtId="189" fontId="19" fillId="0" borderId="19" xfId="0" applyNumberFormat="1" applyFont="1" applyFill="1" applyBorder="1" applyAlignment="1">
      <alignment horizontal="justify" vertical="top" wrapText="1"/>
    </xf>
    <xf numFmtId="189" fontId="19" fillId="0" borderId="21" xfId="0" applyNumberFormat="1" applyFont="1" applyFill="1" applyBorder="1" applyAlignment="1">
      <alignment horizontal="justify" vertical="top" wrapText="1"/>
    </xf>
    <xf numFmtId="189" fontId="19" fillId="0" borderId="22" xfId="0" applyNumberFormat="1" applyFont="1" applyFill="1" applyBorder="1" applyAlignment="1">
      <alignment horizontal="justify" vertical="top" wrapText="1"/>
    </xf>
    <xf numFmtId="189" fontId="19" fillId="0" borderId="15" xfId="0" applyNumberFormat="1" applyFont="1" applyFill="1" applyBorder="1" applyAlignment="1">
      <alignment horizontal="justify" vertical="top" wrapText="1"/>
    </xf>
    <xf numFmtId="189" fontId="19" fillId="0" borderId="20" xfId="0" applyNumberFormat="1" applyFont="1" applyFill="1" applyBorder="1" applyAlignment="1">
      <alignment horizontal="justify" vertical="top" wrapText="1"/>
    </xf>
    <xf numFmtId="189" fontId="19" fillId="0" borderId="12" xfId="0" applyNumberFormat="1" applyFont="1" applyFill="1" applyBorder="1" applyAlignment="1">
      <alignment horizontal="left" vertical="top" wrapText="1"/>
    </xf>
    <xf numFmtId="189" fontId="19" fillId="0" borderId="11" xfId="0" applyNumberFormat="1" applyFont="1" applyFill="1" applyBorder="1" applyAlignment="1">
      <alignment horizontal="center" vertical="top" wrapText="1"/>
    </xf>
    <xf numFmtId="189" fontId="19" fillId="0" borderId="10" xfId="0" applyNumberFormat="1" applyFont="1" applyFill="1" applyBorder="1" applyAlignment="1">
      <alignment horizontal="center" vertical="top" wrapText="1"/>
    </xf>
    <xf numFmtId="189" fontId="19" fillId="0" borderId="17" xfId="0" applyNumberFormat="1" applyFont="1" applyFill="1" applyBorder="1" applyAlignment="1">
      <alignment horizontal="center" vertical="top" wrapText="1"/>
    </xf>
    <xf numFmtId="189" fontId="19" fillId="0" borderId="12" xfId="0" applyNumberFormat="1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0" fontId="26" fillId="0" borderId="23" xfId="0" applyFont="1" applyFill="1" applyBorder="1" applyAlignment="1">
      <alignment horizontal="center" vertical="center" wrapText="1"/>
    </xf>
    <xf numFmtId="189" fontId="19" fillId="0" borderId="11" xfId="0" applyNumberFormat="1" applyFont="1" applyFill="1" applyBorder="1" applyAlignment="1">
      <alignment horizontal="justify" vertical="center" wrapText="1"/>
    </xf>
    <xf numFmtId="189" fontId="19" fillId="0" borderId="17" xfId="0" applyNumberFormat="1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89" fontId="18" fillId="0" borderId="16" xfId="0" applyNumberFormat="1" applyFont="1" applyFill="1" applyBorder="1" applyAlignment="1">
      <alignment horizontal="center" vertical="top" wrapText="1"/>
    </xf>
    <xf numFmtId="189" fontId="24" fillId="0" borderId="11" xfId="0" applyNumberFormat="1" applyFont="1" applyFill="1" applyBorder="1" applyAlignment="1">
      <alignment horizontal="justify" vertical="top" wrapText="1"/>
    </xf>
    <xf numFmtId="189" fontId="24" fillId="0" borderId="17" xfId="0" applyNumberFormat="1" applyFont="1" applyFill="1" applyBorder="1" applyAlignment="1">
      <alignment horizontal="justify" vertical="top" wrapText="1"/>
    </xf>
    <xf numFmtId="189" fontId="25" fillId="0" borderId="11" xfId="0" applyNumberFormat="1" applyFont="1" applyFill="1" applyBorder="1" applyAlignment="1">
      <alignment horizontal="justify" vertical="top" wrapText="1"/>
    </xf>
    <xf numFmtId="189" fontId="25" fillId="0" borderId="17" xfId="0" applyNumberFormat="1" applyFont="1" applyFill="1" applyBorder="1" applyAlignment="1">
      <alignment horizontal="justify" vertical="top" wrapText="1"/>
    </xf>
    <xf numFmtId="189" fontId="18" fillId="0" borderId="11" xfId="0" applyNumberFormat="1" applyFont="1" applyFill="1" applyBorder="1" applyAlignment="1">
      <alignment horizontal="left"/>
    </xf>
    <xf numFmtId="189" fontId="18" fillId="0" borderId="17" xfId="0" applyNumberFormat="1" applyFont="1" applyFill="1" applyBorder="1" applyAlignment="1">
      <alignment horizontal="left"/>
    </xf>
    <xf numFmtId="189" fontId="18" fillId="0" borderId="17" xfId="0" applyNumberFormat="1" applyFont="1" applyFill="1" applyBorder="1" applyAlignment="1">
      <alignment horizontal="left" vertical="top" wrapText="1"/>
    </xf>
    <xf numFmtId="0" fontId="31" fillId="0" borderId="0" xfId="0" applyFont="1" applyFill="1" applyAlignment="1">
      <alignment/>
    </xf>
    <xf numFmtId="189" fontId="30" fillId="0" borderId="11" xfId="0" applyNumberFormat="1" applyFont="1" applyFill="1" applyBorder="1" applyAlignment="1">
      <alignment horizontal="justify" vertical="top" wrapText="1"/>
    </xf>
    <xf numFmtId="189" fontId="30" fillId="0" borderId="17" xfId="0" applyNumberFormat="1" applyFont="1" applyFill="1" applyBorder="1" applyAlignment="1">
      <alignment horizontal="justify" vertical="top" wrapText="1"/>
    </xf>
    <xf numFmtId="4" fontId="31" fillId="0" borderId="11" xfId="0" applyNumberFormat="1" applyFont="1" applyFill="1" applyBorder="1" applyAlignment="1">
      <alignment horizontal="left" wrapText="1"/>
    </xf>
    <xf numFmtId="4" fontId="31" fillId="0" borderId="17" xfId="0" applyNumberFormat="1" applyFont="1" applyFill="1" applyBorder="1" applyAlignment="1">
      <alignment horizontal="left" wrapText="1"/>
    </xf>
    <xf numFmtId="189" fontId="32" fillId="0" borderId="11" xfId="0" applyNumberFormat="1" applyFont="1" applyFill="1" applyBorder="1" applyAlignment="1">
      <alignment horizontal="center" vertical="top" wrapText="1"/>
    </xf>
    <xf numFmtId="189" fontId="32" fillId="0" borderId="10" xfId="0" applyNumberFormat="1" applyFont="1" applyFill="1" applyBorder="1" applyAlignment="1">
      <alignment horizontal="center" vertical="top" wrapText="1"/>
    </xf>
    <xf numFmtId="189" fontId="32" fillId="0" borderId="17" xfId="0" applyNumberFormat="1" applyFont="1" applyFill="1" applyBorder="1" applyAlignment="1">
      <alignment horizontal="center" vertical="top" wrapText="1"/>
    </xf>
    <xf numFmtId="189" fontId="33" fillId="0" borderId="11" xfId="0" applyNumberFormat="1" applyFont="1" applyFill="1" applyBorder="1" applyAlignment="1">
      <alignment horizontal="justify" wrapText="1"/>
    </xf>
    <xf numFmtId="189" fontId="33" fillId="0" borderId="17" xfId="0" applyNumberFormat="1" applyFont="1" applyFill="1" applyBorder="1" applyAlignment="1">
      <alignment horizontal="justify" wrapText="1"/>
    </xf>
    <xf numFmtId="189" fontId="32" fillId="0" borderId="11" xfId="0" applyNumberFormat="1" applyFont="1" applyFill="1" applyBorder="1" applyAlignment="1">
      <alignment horizontal="center" wrapText="1"/>
    </xf>
    <xf numFmtId="189" fontId="32" fillId="0" borderId="10" xfId="0" applyNumberFormat="1" applyFont="1" applyFill="1" applyBorder="1" applyAlignment="1">
      <alignment horizontal="center" wrapText="1"/>
    </xf>
    <xf numFmtId="189" fontId="32" fillId="0" borderId="17" xfId="0" applyNumberFormat="1" applyFont="1" applyFill="1" applyBorder="1" applyAlignment="1">
      <alignment horizontal="center" wrapText="1"/>
    </xf>
    <xf numFmtId="189" fontId="30" fillId="0" borderId="11" xfId="0" applyNumberFormat="1" applyFont="1" applyFill="1" applyBorder="1" applyAlignment="1">
      <alignment horizontal="center" vertical="top" wrapText="1"/>
    </xf>
    <xf numFmtId="189" fontId="30" fillId="0" borderId="10" xfId="0" applyNumberFormat="1" applyFont="1" applyFill="1" applyBorder="1" applyAlignment="1">
      <alignment horizontal="center" vertical="top" wrapText="1"/>
    </xf>
    <xf numFmtId="189" fontId="30" fillId="0" borderId="17" xfId="0" applyNumberFormat="1" applyFont="1" applyFill="1" applyBorder="1" applyAlignment="1">
      <alignment horizontal="center" vertical="top" wrapText="1"/>
    </xf>
    <xf numFmtId="189" fontId="32" fillId="0" borderId="11" xfId="0" applyNumberFormat="1" applyFont="1" applyFill="1" applyBorder="1" applyAlignment="1">
      <alignment horizontal="justify" vertical="top" wrapText="1"/>
    </xf>
    <xf numFmtId="189" fontId="32" fillId="0" borderId="17" xfId="0" applyNumberFormat="1" applyFont="1" applyFill="1" applyBorder="1" applyAlignment="1">
      <alignment horizontal="justify" vertical="top" wrapText="1"/>
    </xf>
    <xf numFmtId="189" fontId="31" fillId="0" borderId="11" xfId="0" applyNumberFormat="1" applyFont="1" applyFill="1" applyBorder="1" applyAlignment="1">
      <alignment horizontal="center" vertical="top" wrapText="1"/>
    </xf>
    <xf numFmtId="189" fontId="31" fillId="0" borderId="10" xfId="0" applyNumberFormat="1" applyFont="1" applyFill="1" applyBorder="1" applyAlignment="1">
      <alignment horizontal="center" vertical="top" wrapText="1"/>
    </xf>
    <xf numFmtId="189" fontId="31" fillId="0" borderId="17" xfId="0" applyNumberFormat="1" applyFont="1" applyFill="1" applyBorder="1" applyAlignment="1">
      <alignment horizontal="center" vertical="top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4" fontId="41" fillId="0" borderId="17" xfId="0" applyNumberFormat="1" applyFont="1" applyFill="1" applyBorder="1" applyAlignment="1">
      <alignment horizontal="center" wrapText="1"/>
    </xf>
    <xf numFmtId="189" fontId="30" fillId="0" borderId="11" xfId="0" applyNumberFormat="1" applyFont="1" applyFill="1" applyBorder="1" applyAlignment="1">
      <alignment horizontal="justify" wrapText="1"/>
    </xf>
    <xf numFmtId="189" fontId="30" fillId="0" borderId="17" xfId="0" applyNumberFormat="1" applyFont="1" applyFill="1" applyBorder="1" applyAlignment="1">
      <alignment horizontal="justify" wrapText="1"/>
    </xf>
    <xf numFmtId="4" fontId="33" fillId="0" borderId="11" xfId="0" applyNumberFormat="1" applyFont="1" applyFill="1" applyBorder="1" applyAlignment="1">
      <alignment horizontal="right" wrapText="1"/>
    </xf>
    <xf numFmtId="4" fontId="33" fillId="0" borderId="17" xfId="0" applyNumberFormat="1" applyFont="1" applyFill="1" applyBorder="1" applyAlignment="1">
      <alignment horizontal="right" wrapText="1"/>
    </xf>
    <xf numFmtId="4" fontId="30" fillId="0" borderId="11" xfId="0" applyNumberFormat="1" applyFont="1" applyFill="1" applyBorder="1" applyAlignment="1">
      <alignment horizontal="left" wrapText="1"/>
    </xf>
    <xf numFmtId="4" fontId="30" fillId="0" borderId="17" xfId="0" applyNumberFormat="1" applyFont="1" applyFill="1" applyBorder="1" applyAlignment="1">
      <alignment horizontal="left" wrapText="1"/>
    </xf>
    <xf numFmtId="189" fontId="30" fillId="0" borderId="11" xfId="0" applyNumberFormat="1" applyFont="1" applyFill="1" applyBorder="1" applyAlignment="1">
      <alignment horizontal="left" vertical="top" wrapText="1"/>
    </xf>
    <xf numFmtId="189" fontId="30" fillId="0" borderId="17" xfId="0" applyNumberFormat="1" applyFont="1" applyFill="1" applyBorder="1" applyAlignment="1">
      <alignment horizontal="left" vertical="top" wrapText="1"/>
    </xf>
    <xf numFmtId="4" fontId="36" fillId="0" borderId="11" xfId="0" applyNumberFormat="1" applyFont="1" applyFill="1" applyBorder="1" applyAlignment="1">
      <alignment horizontal="left" wrapText="1"/>
    </xf>
    <xf numFmtId="4" fontId="36" fillId="0" borderId="17" xfId="0" applyNumberFormat="1" applyFont="1" applyFill="1" applyBorder="1" applyAlignment="1">
      <alignment horizontal="left" wrapText="1"/>
    </xf>
    <xf numFmtId="0" fontId="31" fillId="0" borderId="0" xfId="0" applyFont="1" applyFill="1" applyAlignment="1">
      <alignment wrapText="1"/>
    </xf>
    <xf numFmtId="189" fontId="31" fillId="0" borderId="0" xfId="0" applyNumberFormat="1" applyFont="1" applyFill="1" applyBorder="1" applyAlignment="1">
      <alignment horizontal="justify" wrapText="1"/>
    </xf>
    <xf numFmtId="0" fontId="3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justify" wrapText="1"/>
    </xf>
    <xf numFmtId="189" fontId="33" fillId="0" borderId="11" xfId="0" applyNumberFormat="1" applyFont="1" applyFill="1" applyBorder="1" applyAlignment="1">
      <alignment horizontal="justify" vertical="top" wrapText="1"/>
    </xf>
    <xf numFmtId="189" fontId="33" fillId="0" borderId="17" xfId="0" applyNumberFormat="1" applyFont="1" applyFill="1" applyBorder="1" applyAlignment="1">
      <alignment horizontal="justify" vertical="top" wrapText="1"/>
    </xf>
    <xf numFmtId="189" fontId="31" fillId="0" borderId="11" xfId="0" applyNumberFormat="1" applyFont="1" applyFill="1" applyBorder="1" applyAlignment="1">
      <alignment horizontal="justify" vertical="top" wrapText="1"/>
    </xf>
    <xf numFmtId="189" fontId="31" fillId="0" borderId="17" xfId="0" applyNumberFormat="1" applyFont="1" applyFill="1" applyBorder="1" applyAlignment="1">
      <alignment horizontal="justify" vertical="top" wrapText="1"/>
    </xf>
    <xf numFmtId="0" fontId="30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justify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justify"/>
    </xf>
    <xf numFmtId="0" fontId="33" fillId="0" borderId="0" xfId="0" applyFont="1" applyFill="1" applyBorder="1" applyAlignment="1">
      <alignment horizontal="justify" wrapText="1"/>
    </xf>
    <xf numFmtId="0" fontId="30" fillId="0" borderId="0" xfId="0" applyFont="1" applyFill="1" applyAlignment="1">
      <alignment horizontal="left" wrapText="1"/>
    </xf>
    <xf numFmtId="189" fontId="40" fillId="0" borderId="11" xfId="0" applyNumberFormat="1" applyFont="1" applyFill="1" applyBorder="1" applyAlignment="1">
      <alignment horizontal="left" vertical="top" wrapText="1"/>
    </xf>
    <xf numFmtId="189" fontId="40" fillId="0" borderId="17" xfId="0" applyNumberFormat="1" applyFont="1" applyFill="1" applyBorder="1" applyAlignment="1">
      <alignment horizontal="left" vertical="top" wrapText="1"/>
    </xf>
    <xf numFmtId="189" fontId="30" fillId="0" borderId="0" xfId="0" applyNumberFormat="1" applyFont="1" applyFill="1" applyBorder="1" applyAlignment="1">
      <alignment horizontal="justify" vertical="top" wrapText="1"/>
    </xf>
    <xf numFmtId="189" fontId="31" fillId="0" borderId="0" xfId="0" applyNumberFormat="1" applyFont="1" applyFill="1" applyBorder="1" applyAlignment="1">
      <alignment horizontal="justify" vertical="top" wrapText="1"/>
    </xf>
    <xf numFmtId="189" fontId="31" fillId="0" borderId="0" xfId="0" applyNumberFormat="1" applyFont="1" applyFill="1" applyBorder="1" applyAlignment="1">
      <alignment horizontal="left" vertical="top" wrapText="1"/>
    </xf>
    <xf numFmtId="49" fontId="30" fillId="0" borderId="18" xfId="0" applyNumberFormat="1" applyFont="1" applyFill="1" applyBorder="1" applyAlignment="1">
      <alignment horizontal="center" vertical="top" wrapText="1"/>
    </xf>
    <xf numFmtId="49" fontId="30" fillId="0" borderId="16" xfId="0" applyNumberFormat="1" applyFont="1" applyFill="1" applyBorder="1" applyAlignment="1">
      <alignment horizontal="center" vertical="top" wrapText="1"/>
    </xf>
    <xf numFmtId="189" fontId="30" fillId="0" borderId="13" xfId="0" applyNumberFormat="1" applyFont="1" applyFill="1" applyBorder="1" applyAlignment="1">
      <alignment horizontal="center" vertical="top" wrapText="1"/>
    </xf>
    <xf numFmtId="189" fontId="30" fillId="0" borderId="14" xfId="0" applyNumberFormat="1" applyFont="1" applyFill="1" applyBorder="1" applyAlignment="1">
      <alignment horizontal="center" vertical="top" wrapText="1"/>
    </xf>
    <xf numFmtId="189" fontId="30" fillId="0" borderId="19" xfId="0" applyNumberFormat="1" applyFont="1" applyFill="1" applyBorder="1" applyAlignment="1">
      <alignment horizontal="center" vertical="top" wrapText="1"/>
    </xf>
    <xf numFmtId="189" fontId="30" fillId="0" borderId="15" xfId="0" applyNumberFormat="1" applyFont="1" applyFill="1" applyBorder="1" applyAlignment="1">
      <alignment horizontal="center" vertical="top" wrapText="1"/>
    </xf>
    <xf numFmtId="189" fontId="30" fillId="0" borderId="24" xfId="0" applyNumberFormat="1" applyFont="1" applyFill="1" applyBorder="1" applyAlignment="1">
      <alignment horizontal="center" vertical="top" wrapText="1"/>
    </xf>
    <xf numFmtId="189" fontId="30" fillId="0" borderId="20" xfId="0" applyNumberFormat="1" applyFont="1" applyFill="1" applyBorder="1" applyAlignment="1">
      <alignment horizontal="center" vertical="top" wrapText="1"/>
    </xf>
    <xf numFmtId="189" fontId="30" fillId="0" borderId="18" xfId="0" applyNumberFormat="1" applyFont="1" applyFill="1" applyBorder="1" applyAlignment="1">
      <alignment horizontal="center" vertical="top" wrapText="1"/>
    </xf>
    <xf numFmtId="189" fontId="30" fillId="0" borderId="16" xfId="0" applyNumberFormat="1" applyFont="1" applyFill="1" applyBorder="1" applyAlignment="1">
      <alignment horizontal="center" vertical="top" wrapText="1"/>
    </xf>
    <xf numFmtId="189" fontId="30" fillId="0" borderId="18" xfId="0" applyNumberFormat="1" applyFont="1" applyFill="1" applyBorder="1" applyAlignment="1">
      <alignment horizontal="center" vertical="justify" wrapText="1"/>
    </xf>
    <xf numFmtId="189" fontId="30" fillId="0" borderId="16" xfId="0" applyNumberFormat="1" applyFont="1" applyFill="1" applyBorder="1" applyAlignment="1">
      <alignment horizontal="center" vertical="justify" wrapText="1"/>
    </xf>
    <xf numFmtId="189" fontId="30" fillId="0" borderId="13" xfId="0" applyNumberFormat="1" applyFont="1" applyFill="1" applyBorder="1" applyAlignment="1">
      <alignment horizontal="justify" vertical="top" wrapText="1"/>
    </xf>
    <xf numFmtId="189" fontId="30" fillId="0" borderId="19" xfId="0" applyNumberFormat="1" applyFont="1" applyFill="1" applyBorder="1" applyAlignment="1">
      <alignment horizontal="justify" vertical="top" wrapText="1"/>
    </xf>
    <xf numFmtId="189" fontId="30" fillId="0" borderId="15" xfId="0" applyNumberFormat="1" applyFont="1" applyFill="1" applyBorder="1" applyAlignment="1">
      <alignment horizontal="justify" vertical="top" wrapText="1"/>
    </xf>
    <xf numFmtId="189" fontId="30" fillId="0" borderId="20" xfId="0" applyNumberFormat="1" applyFont="1" applyFill="1" applyBorder="1" applyAlignment="1">
      <alignment horizontal="justify" vertical="top" wrapText="1"/>
    </xf>
    <xf numFmtId="3" fontId="30" fillId="0" borderId="18" xfId="0" applyNumberFormat="1" applyFont="1" applyFill="1" applyBorder="1" applyAlignment="1">
      <alignment horizontal="center" vertical="top"/>
    </xf>
    <xf numFmtId="3" fontId="30" fillId="0" borderId="16" xfId="0" applyNumberFormat="1" applyFont="1" applyFill="1" applyBorder="1" applyAlignment="1">
      <alignment horizontal="center" vertical="top"/>
    </xf>
    <xf numFmtId="189" fontId="33" fillId="0" borderId="11" xfId="0" applyNumberFormat="1" applyFont="1" applyFill="1" applyBorder="1" applyAlignment="1">
      <alignment horizontal="center" vertical="top" wrapText="1"/>
    </xf>
    <xf numFmtId="189" fontId="33" fillId="0" borderId="10" xfId="0" applyNumberFormat="1" applyFont="1" applyFill="1" applyBorder="1" applyAlignment="1">
      <alignment horizontal="center" vertical="top" wrapText="1"/>
    </xf>
    <xf numFmtId="189" fontId="33" fillId="0" borderId="17" xfId="0" applyNumberFormat="1" applyFont="1" applyFill="1" applyBorder="1" applyAlignment="1">
      <alignment horizontal="center" vertical="top" wrapText="1"/>
    </xf>
    <xf numFmtId="189" fontId="42" fillId="0" borderId="11" xfId="0" applyNumberFormat="1" applyFont="1" applyFill="1" applyBorder="1" applyAlignment="1">
      <alignment horizontal="justify" vertical="top" wrapText="1"/>
    </xf>
    <xf numFmtId="189" fontId="42" fillId="0" borderId="17" xfId="0" applyNumberFormat="1" applyFont="1" applyFill="1" applyBorder="1" applyAlignment="1">
      <alignment horizontal="justify" vertical="top" wrapText="1"/>
    </xf>
    <xf numFmtId="189" fontId="32" fillId="0" borderId="13" xfId="0" applyNumberFormat="1" applyFont="1" applyFill="1" applyBorder="1" applyAlignment="1">
      <alignment horizontal="center" vertical="top" wrapText="1"/>
    </xf>
    <xf numFmtId="189" fontId="32" fillId="0" borderId="14" xfId="0" applyNumberFormat="1" applyFont="1" applyFill="1" applyBorder="1" applyAlignment="1">
      <alignment horizontal="center" vertical="top" wrapText="1"/>
    </xf>
    <xf numFmtId="189" fontId="32" fillId="0" borderId="19" xfId="0" applyNumberFormat="1" applyFont="1" applyFill="1" applyBorder="1" applyAlignment="1">
      <alignment horizontal="center" vertical="top" wrapText="1"/>
    </xf>
    <xf numFmtId="189" fontId="32" fillId="0" borderId="15" xfId="0" applyNumberFormat="1" applyFont="1" applyFill="1" applyBorder="1" applyAlignment="1">
      <alignment horizontal="center" vertical="top" wrapText="1"/>
    </xf>
    <xf numFmtId="189" fontId="32" fillId="0" borderId="24" xfId="0" applyNumberFormat="1" applyFont="1" applyFill="1" applyBorder="1" applyAlignment="1">
      <alignment horizontal="center" vertical="top" wrapText="1"/>
    </xf>
    <xf numFmtId="189" fontId="32" fillId="0" borderId="20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>
      <alignment horizontal="center" vertical="top" wrapText="1"/>
    </xf>
    <xf numFmtId="4" fontId="30" fillId="0" borderId="11" xfId="0" applyNumberFormat="1" applyFont="1" applyFill="1" applyBorder="1" applyAlignment="1">
      <alignment horizontal="justify" wrapText="1"/>
    </xf>
    <xf numFmtId="4" fontId="30" fillId="0" borderId="17" xfId="0" applyNumberFormat="1" applyFont="1" applyFill="1" applyBorder="1" applyAlignment="1">
      <alignment horizontal="justify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justify" wrapText="1"/>
    </xf>
    <xf numFmtId="4" fontId="31" fillId="0" borderId="17" xfId="0" applyNumberFormat="1" applyFont="1" applyFill="1" applyBorder="1" applyAlignment="1">
      <alignment horizontal="justify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189" fontId="10" fillId="0" borderId="11" xfId="0" applyNumberFormat="1" applyFont="1" applyFill="1" applyBorder="1" applyAlignment="1">
      <alignment horizontal="left" vertical="top" wrapText="1"/>
    </xf>
    <xf numFmtId="189" fontId="10" fillId="0" borderId="17" xfId="0" applyNumberFormat="1" applyFont="1" applyFill="1" applyBorder="1" applyAlignment="1">
      <alignment horizontal="left" vertical="top" wrapText="1"/>
    </xf>
    <xf numFmtId="189" fontId="7" fillId="0" borderId="11" xfId="0" applyNumberFormat="1" applyFont="1" applyFill="1" applyBorder="1" applyAlignment="1">
      <alignment horizontal="justify" vertical="top" wrapText="1"/>
    </xf>
    <xf numFmtId="189" fontId="7" fillId="0" borderId="17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right" wrapText="1"/>
    </xf>
    <xf numFmtId="0" fontId="7" fillId="0" borderId="0" xfId="0" applyNumberFormat="1" applyFont="1" applyFill="1" applyAlignment="1">
      <alignment horizontal="justify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89" fontId="7" fillId="0" borderId="11" xfId="0" applyNumberFormat="1" applyFont="1" applyFill="1" applyBorder="1" applyAlignment="1">
      <alignment horizontal="justify" vertical="center" wrapText="1"/>
    </xf>
    <xf numFmtId="189" fontId="7" fillId="0" borderId="17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9" fontId="7" fillId="32" borderId="11" xfId="0" applyNumberFormat="1" applyFont="1" applyFill="1" applyBorder="1" applyAlignment="1">
      <alignment horizontal="justify" vertical="top" wrapText="1"/>
    </xf>
    <xf numFmtId="189" fontId="7" fillId="32" borderId="17" xfId="0" applyNumberFormat="1" applyFont="1" applyFill="1" applyBorder="1" applyAlignment="1">
      <alignment horizontal="justify" vertical="top" wrapText="1"/>
    </xf>
    <xf numFmtId="189" fontId="10" fillId="0" borderId="11" xfId="0" applyNumberFormat="1" applyFont="1" applyFill="1" applyBorder="1" applyAlignment="1">
      <alignment horizontal="center" vertical="top" wrapText="1"/>
    </xf>
    <xf numFmtId="189" fontId="10" fillId="0" borderId="10" xfId="0" applyNumberFormat="1" applyFont="1" applyFill="1" applyBorder="1" applyAlignment="1">
      <alignment horizontal="center" vertical="top" wrapText="1"/>
    </xf>
    <xf numFmtId="189" fontId="7" fillId="0" borderId="11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justify"/>
    </xf>
    <xf numFmtId="0" fontId="7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justify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justify" wrapText="1"/>
    </xf>
    <xf numFmtId="189" fontId="10" fillId="0" borderId="11" xfId="0" applyNumberFormat="1" applyFont="1" applyFill="1" applyBorder="1" applyAlignment="1">
      <alignment horizontal="center" vertical="justify" wrapText="1"/>
    </xf>
    <xf numFmtId="189" fontId="10" fillId="0" borderId="10" xfId="0" applyNumberFormat="1" applyFont="1" applyFill="1" applyBorder="1" applyAlignment="1">
      <alignment horizontal="center" vertical="justify" wrapText="1"/>
    </xf>
    <xf numFmtId="189" fontId="10" fillId="0" borderId="11" xfId="0" applyNumberFormat="1" applyFont="1" applyFill="1" applyBorder="1" applyAlignment="1">
      <alignment horizontal="justify" vertical="top" wrapText="1"/>
    </xf>
    <xf numFmtId="189" fontId="10" fillId="0" borderId="17" xfId="0" applyNumberFormat="1" applyFont="1" applyFill="1" applyBorder="1" applyAlignment="1">
      <alignment horizontal="justify" vertical="top" wrapText="1"/>
    </xf>
    <xf numFmtId="189" fontId="10" fillId="0" borderId="13" xfId="0" applyNumberFormat="1" applyFont="1" applyFill="1" applyBorder="1" applyAlignment="1">
      <alignment horizontal="center" vertical="top" wrapText="1"/>
    </xf>
    <xf numFmtId="189" fontId="10" fillId="0" borderId="14" xfId="0" applyNumberFormat="1" applyFont="1" applyFill="1" applyBorder="1" applyAlignment="1">
      <alignment horizontal="center" vertical="top" wrapText="1"/>
    </xf>
    <xf numFmtId="189" fontId="10" fillId="0" borderId="15" xfId="0" applyNumberFormat="1" applyFont="1" applyFill="1" applyBorder="1" applyAlignment="1">
      <alignment horizontal="center" vertical="top" wrapText="1"/>
    </xf>
    <xf numFmtId="189" fontId="10" fillId="0" borderId="24" xfId="0" applyNumberFormat="1" applyFont="1" applyFill="1" applyBorder="1" applyAlignment="1">
      <alignment horizontal="center" vertical="top" wrapText="1"/>
    </xf>
    <xf numFmtId="189" fontId="8" fillId="0" borderId="0" xfId="0" applyNumberFormat="1" applyFont="1" applyFill="1" applyBorder="1" applyAlignment="1">
      <alignment horizontal="left" vertical="top" wrapText="1"/>
    </xf>
    <xf numFmtId="189" fontId="8" fillId="0" borderId="0" xfId="0" applyNumberFormat="1" applyFont="1" applyFill="1" applyBorder="1" applyAlignment="1">
      <alignment horizontal="justify" vertical="top" wrapText="1"/>
    </xf>
    <xf numFmtId="189" fontId="7" fillId="0" borderId="13" xfId="0" applyNumberFormat="1" applyFont="1" applyFill="1" applyBorder="1" applyAlignment="1">
      <alignment horizontal="center" vertical="top" wrapText="1"/>
    </xf>
    <xf numFmtId="189" fontId="7" fillId="0" borderId="14" xfId="0" applyNumberFormat="1" applyFont="1" applyFill="1" applyBorder="1" applyAlignment="1">
      <alignment horizontal="center" vertical="top" wrapText="1"/>
    </xf>
    <xf numFmtId="189" fontId="7" fillId="0" borderId="15" xfId="0" applyNumberFormat="1" applyFont="1" applyFill="1" applyBorder="1" applyAlignment="1">
      <alignment horizontal="center" vertical="top" wrapText="1"/>
    </xf>
    <xf numFmtId="189" fontId="7" fillId="0" borderId="24" xfId="0" applyNumberFormat="1" applyFont="1" applyFill="1" applyBorder="1" applyAlignment="1">
      <alignment horizontal="center" vertical="top" wrapText="1"/>
    </xf>
    <xf numFmtId="189" fontId="7" fillId="0" borderId="13" xfId="0" applyNumberFormat="1" applyFont="1" applyFill="1" applyBorder="1" applyAlignment="1">
      <alignment horizontal="justify" vertical="top" wrapText="1"/>
    </xf>
    <xf numFmtId="189" fontId="7" fillId="0" borderId="19" xfId="0" applyNumberFormat="1" applyFont="1" applyFill="1" applyBorder="1" applyAlignment="1">
      <alignment horizontal="justify" vertical="top" wrapText="1"/>
    </xf>
    <xf numFmtId="189" fontId="7" fillId="0" borderId="15" xfId="0" applyNumberFormat="1" applyFont="1" applyFill="1" applyBorder="1" applyAlignment="1">
      <alignment horizontal="justify" vertical="top" wrapText="1"/>
    </xf>
    <xf numFmtId="189" fontId="7" fillId="0" borderId="20" xfId="0" applyNumberFormat="1" applyFont="1" applyFill="1" applyBorder="1" applyAlignment="1">
      <alignment horizontal="justify" vertical="top" wrapText="1"/>
    </xf>
    <xf numFmtId="189" fontId="10" fillId="0" borderId="17" xfId="0" applyNumberFormat="1" applyFont="1" applyFill="1" applyBorder="1" applyAlignment="1">
      <alignment horizontal="center" vertical="top" wrapText="1"/>
    </xf>
    <xf numFmtId="189" fontId="7" fillId="0" borderId="12" xfId="0" applyNumberFormat="1" applyFont="1" applyFill="1" applyBorder="1" applyAlignment="1">
      <alignment horizontal="justify" vertical="top" wrapText="1"/>
    </xf>
    <xf numFmtId="189" fontId="10" fillId="0" borderId="11" xfId="0" applyNumberFormat="1" applyFont="1" applyFill="1" applyBorder="1" applyAlignment="1">
      <alignment horizontal="left"/>
    </xf>
    <xf numFmtId="189" fontId="10" fillId="0" borderId="17" xfId="0" applyNumberFormat="1" applyFont="1" applyFill="1" applyBorder="1" applyAlignment="1">
      <alignment horizontal="left"/>
    </xf>
    <xf numFmtId="189" fontId="10" fillId="0" borderId="12" xfId="0" applyNumberFormat="1" applyFont="1" applyFill="1" applyBorder="1" applyAlignment="1">
      <alignment horizontal="center" vertical="top" wrapText="1"/>
    </xf>
    <xf numFmtId="189" fontId="7" fillId="0" borderId="12" xfId="0" applyNumberFormat="1" applyFont="1" applyFill="1" applyBorder="1" applyAlignment="1">
      <alignment horizontal="center" vertical="justify" wrapText="1"/>
    </xf>
    <xf numFmtId="189" fontId="7" fillId="0" borderId="18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Fill="1" applyBorder="1" applyAlignment="1">
      <alignment horizontal="center" vertical="top" wrapText="1"/>
    </xf>
    <xf numFmtId="189" fontId="7" fillId="0" borderId="12" xfId="0" applyNumberFormat="1" applyFont="1" applyFill="1" applyBorder="1" applyAlignment="1">
      <alignment horizontal="left" vertical="top" wrapText="1"/>
    </xf>
    <xf numFmtId="189" fontId="7" fillId="0" borderId="12" xfId="0" applyNumberFormat="1" applyFont="1" applyFill="1" applyBorder="1" applyAlignment="1">
      <alignment horizontal="center" vertical="top" wrapText="1"/>
    </xf>
    <xf numFmtId="0" fontId="3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view="pageBreakPreview" zoomScale="35" zoomScaleNormal="75" zoomScaleSheetLayoutView="35" zoomScalePageLayoutView="0" workbookViewId="0" topLeftCell="A1">
      <pane xSplit="4" ySplit="7" topLeftCell="F9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F98" sqref="F98:G99"/>
    </sheetView>
  </sheetViews>
  <sheetFormatPr defaultColWidth="9.00390625" defaultRowHeight="12.75"/>
  <cols>
    <col min="1" max="1" width="19.625" style="75" customWidth="1"/>
    <col min="2" max="2" width="17.00390625" style="73" customWidth="1"/>
    <col min="3" max="3" width="122.875" style="76" customWidth="1"/>
    <col min="4" max="4" width="8.25390625" style="77" hidden="1" customWidth="1"/>
    <col min="5" max="5" width="33.25390625" style="73" customWidth="1"/>
    <col min="6" max="6" width="35.125" style="73" customWidth="1"/>
    <col min="7" max="7" width="36.625" style="73" customWidth="1"/>
    <col min="8" max="8" width="27.375" style="73" hidden="1" customWidth="1"/>
    <col min="9" max="9" width="5.25390625" style="73" hidden="1" customWidth="1"/>
    <col min="10" max="10" width="1.875" style="73" hidden="1" customWidth="1"/>
    <col min="11" max="11" width="33.125" style="73" customWidth="1"/>
    <col min="12" max="12" width="41.00390625" style="73" customWidth="1"/>
    <col min="13" max="13" width="74.875" style="73" customWidth="1"/>
    <col min="14" max="14" width="1.00390625" style="73" hidden="1" customWidth="1"/>
    <col min="15" max="17" width="9.125" style="73" hidden="1" customWidth="1"/>
    <col min="18" max="18" width="10.00390625" style="73" customWidth="1"/>
    <col min="19" max="19" width="9.125" style="73" customWidth="1"/>
    <col min="20" max="20" width="12.25390625" style="73" bestFit="1" customWidth="1"/>
    <col min="21" max="21" width="23.375" style="73" customWidth="1"/>
    <col min="22" max="22" width="21.00390625" style="73" bestFit="1" customWidth="1"/>
    <col min="23" max="23" width="23.625" style="73" customWidth="1"/>
    <col min="24" max="24" width="23.875" style="73" bestFit="1" customWidth="1"/>
    <col min="25" max="25" width="24.125" style="73" customWidth="1"/>
    <col min="26" max="26" width="9.125" style="73" customWidth="1"/>
    <col min="27" max="27" width="21.375" style="73" bestFit="1" customWidth="1"/>
    <col min="28" max="28" width="20.125" style="73" customWidth="1"/>
    <col min="29" max="29" width="18.875" style="73" customWidth="1"/>
    <col min="30" max="33" width="9.125" style="73" customWidth="1"/>
    <col min="34" max="34" width="8.125" style="73" customWidth="1"/>
    <col min="35" max="16384" width="9.125" style="73" customWidth="1"/>
  </cols>
  <sheetData>
    <row r="1" spans="1:13" ht="133.5" customHeight="1">
      <c r="A1" s="341" t="s">
        <v>205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2" ht="6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74"/>
    </row>
    <row r="3" ht="33" customHeight="1" hidden="1">
      <c r="K3" s="73" t="s">
        <v>60</v>
      </c>
    </row>
    <row r="4" spans="1:13" ht="32.25" customHeight="1">
      <c r="A4" s="290" t="s">
        <v>61</v>
      </c>
      <c r="B4" s="290" t="s">
        <v>62</v>
      </c>
      <c r="C4" s="290"/>
      <c r="D4" s="290" t="s">
        <v>105</v>
      </c>
      <c r="E4" s="290" t="s">
        <v>39</v>
      </c>
      <c r="F4" s="290" t="s">
        <v>94</v>
      </c>
      <c r="G4" s="304" t="s">
        <v>103</v>
      </c>
      <c r="H4" s="290" t="s">
        <v>106</v>
      </c>
      <c r="I4" s="290" t="s">
        <v>209</v>
      </c>
      <c r="J4" s="290"/>
      <c r="K4" s="290"/>
      <c r="L4" s="290" t="s">
        <v>211</v>
      </c>
      <c r="M4" s="290" t="s">
        <v>210</v>
      </c>
    </row>
    <row r="5" spans="1:13" ht="32.25" customHeight="1">
      <c r="A5" s="290"/>
      <c r="B5" s="290"/>
      <c r="C5" s="290"/>
      <c r="D5" s="290"/>
      <c r="E5" s="290"/>
      <c r="F5" s="290"/>
      <c r="G5" s="344"/>
      <c r="H5" s="290"/>
      <c r="I5" s="290"/>
      <c r="J5" s="290"/>
      <c r="K5" s="290"/>
      <c r="L5" s="290"/>
      <c r="M5" s="290"/>
    </row>
    <row r="6" spans="1:13" ht="32.25" customHeight="1">
      <c r="A6" s="290"/>
      <c r="B6" s="290"/>
      <c r="C6" s="290"/>
      <c r="D6" s="290"/>
      <c r="E6" s="290"/>
      <c r="F6" s="290"/>
      <c r="G6" s="344"/>
      <c r="H6" s="290"/>
      <c r="I6" s="290"/>
      <c r="J6" s="290"/>
      <c r="K6" s="290"/>
      <c r="L6" s="290"/>
      <c r="M6" s="290"/>
    </row>
    <row r="7" spans="1:24" ht="100.5" customHeight="1">
      <c r="A7" s="290"/>
      <c r="B7" s="290"/>
      <c r="C7" s="290"/>
      <c r="D7" s="290"/>
      <c r="E7" s="290"/>
      <c r="F7" s="290"/>
      <c r="G7" s="305"/>
      <c r="H7" s="290"/>
      <c r="I7" s="290"/>
      <c r="J7" s="290"/>
      <c r="K7" s="290"/>
      <c r="L7" s="290"/>
      <c r="M7" s="290"/>
      <c r="V7" s="78"/>
      <c r="W7" s="78"/>
      <c r="X7" s="78"/>
    </row>
    <row r="8" spans="1:24" ht="51.75" customHeight="1">
      <c r="A8" s="79">
        <v>1</v>
      </c>
      <c r="B8" s="293">
        <v>2</v>
      </c>
      <c r="C8" s="293"/>
      <c r="D8" s="79">
        <v>3</v>
      </c>
      <c r="E8" s="79">
        <v>4</v>
      </c>
      <c r="F8" s="79">
        <v>5</v>
      </c>
      <c r="G8" s="79"/>
      <c r="H8" s="79">
        <v>6</v>
      </c>
      <c r="I8" s="293">
        <v>7</v>
      </c>
      <c r="J8" s="293"/>
      <c r="K8" s="293"/>
      <c r="L8" s="79"/>
      <c r="M8" s="80">
        <v>8</v>
      </c>
      <c r="X8" s="78"/>
    </row>
    <row r="9" spans="1:24" ht="60" customHeight="1">
      <c r="A9" s="340" t="s">
        <v>64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X9" s="78"/>
    </row>
    <row r="10" spans="1:27" ht="188.25" customHeight="1">
      <c r="A10" s="71" t="s">
        <v>65</v>
      </c>
      <c r="B10" s="288" t="s">
        <v>140</v>
      </c>
      <c r="C10" s="288"/>
      <c r="D10" s="70">
        <v>3215.4</v>
      </c>
      <c r="E10" s="70">
        <v>8060.3</v>
      </c>
      <c r="F10" s="71">
        <v>6957.2</v>
      </c>
      <c r="G10" s="81">
        <v>6957.2</v>
      </c>
      <c r="H10" s="71">
        <f>G10</f>
        <v>6957.2</v>
      </c>
      <c r="I10" s="82" t="e">
        <f>H10/#REF!*100</f>
        <v>#REF!</v>
      </c>
      <c r="J10" s="82"/>
      <c r="K10" s="71">
        <f>G10/F10*100</f>
        <v>100</v>
      </c>
      <c r="L10" s="71">
        <f>F10-G10</f>
        <v>0</v>
      </c>
      <c r="M10" s="83"/>
      <c r="S10" s="73" t="s">
        <v>98</v>
      </c>
      <c r="T10" s="84"/>
      <c r="X10" s="78"/>
      <c r="AA10" s="85" t="e">
        <f>M10+M11+M16+M17+M20+M21+M24+M26+M27+M28+M29+M30+M31+M32+M36+M37+M50+M103</f>
        <v>#VALUE!</v>
      </c>
    </row>
    <row r="11" spans="1:24" ht="108" customHeight="1">
      <c r="A11" s="71" t="s">
        <v>66</v>
      </c>
      <c r="B11" s="288" t="s">
        <v>142</v>
      </c>
      <c r="C11" s="288"/>
      <c r="D11" s="70">
        <v>16</v>
      </c>
      <c r="E11" s="70">
        <f>E12+E13+E14+E15</f>
        <v>26.5</v>
      </c>
      <c r="F11" s="70">
        <f>F12+F13+F14+F15</f>
        <v>21.5</v>
      </c>
      <c r="G11" s="70">
        <f>G12+G13+G14+G15</f>
        <v>21.5</v>
      </c>
      <c r="H11" s="70">
        <f>H12+H13+H14+H15</f>
        <v>21.5</v>
      </c>
      <c r="I11" s="82" t="e">
        <f>H11/#REF!*100</f>
        <v>#REF!</v>
      </c>
      <c r="J11" s="82"/>
      <c r="K11" s="71">
        <f aca="true" t="shared" si="0" ref="K11:K43">G11/F11*100</f>
        <v>100</v>
      </c>
      <c r="L11" s="71">
        <f aca="true" t="shared" si="1" ref="L11:L63">F11-G11</f>
        <v>0</v>
      </c>
      <c r="M11" s="86"/>
      <c r="T11" s="87">
        <f>H11+H17+H18+H19+H20+H28+H29</f>
        <v>720.8</v>
      </c>
      <c r="U11" s="87">
        <f>H11+H17+H18+H19+H20+H28+H29</f>
        <v>720.8</v>
      </c>
      <c r="X11" s="78"/>
    </row>
    <row r="12" spans="1:24" ht="96.75" customHeight="1">
      <c r="A12" s="88" t="s">
        <v>141</v>
      </c>
      <c r="B12" s="285" t="s">
        <v>144</v>
      </c>
      <c r="C12" s="286"/>
      <c r="D12" s="70"/>
      <c r="E12" s="70">
        <v>10.5</v>
      </c>
      <c r="F12" s="71">
        <v>10.5</v>
      </c>
      <c r="G12" s="81">
        <v>10.5</v>
      </c>
      <c r="H12" s="71">
        <f aca="true" t="shared" si="2" ref="H12:H37">G12</f>
        <v>10.5</v>
      </c>
      <c r="I12" s="82"/>
      <c r="J12" s="82"/>
      <c r="K12" s="71">
        <f t="shared" si="0"/>
        <v>100</v>
      </c>
      <c r="L12" s="71">
        <f t="shared" si="1"/>
        <v>0</v>
      </c>
      <c r="M12" s="83"/>
      <c r="T12" s="87"/>
      <c r="U12" s="87"/>
      <c r="X12" s="78"/>
    </row>
    <row r="13" spans="1:24" ht="143.25" customHeight="1">
      <c r="A13" s="88" t="s">
        <v>147</v>
      </c>
      <c r="B13" s="285" t="s">
        <v>143</v>
      </c>
      <c r="C13" s="286"/>
      <c r="D13" s="70"/>
      <c r="E13" s="70">
        <v>5</v>
      </c>
      <c r="F13" s="71">
        <v>5</v>
      </c>
      <c r="G13" s="81">
        <v>5</v>
      </c>
      <c r="H13" s="71">
        <f t="shared" si="2"/>
        <v>5</v>
      </c>
      <c r="I13" s="82"/>
      <c r="J13" s="82"/>
      <c r="K13" s="71">
        <f t="shared" si="0"/>
        <v>100</v>
      </c>
      <c r="L13" s="71">
        <f t="shared" si="1"/>
        <v>0</v>
      </c>
      <c r="M13" s="83"/>
      <c r="T13" s="87"/>
      <c r="U13" s="87"/>
      <c r="X13" s="78"/>
    </row>
    <row r="14" spans="1:24" ht="66.75" customHeight="1">
      <c r="A14" s="88" t="s">
        <v>148</v>
      </c>
      <c r="B14" s="285" t="s">
        <v>145</v>
      </c>
      <c r="C14" s="286"/>
      <c r="D14" s="70"/>
      <c r="E14" s="70">
        <v>6</v>
      </c>
      <c r="F14" s="71">
        <v>6</v>
      </c>
      <c r="G14" s="81">
        <v>6</v>
      </c>
      <c r="H14" s="71">
        <f t="shared" si="2"/>
        <v>6</v>
      </c>
      <c r="I14" s="82"/>
      <c r="J14" s="82"/>
      <c r="K14" s="71">
        <f t="shared" si="0"/>
        <v>100</v>
      </c>
      <c r="L14" s="71">
        <f t="shared" si="1"/>
        <v>0</v>
      </c>
      <c r="M14" s="83"/>
      <c r="T14" s="87"/>
      <c r="U14" s="87"/>
      <c r="X14" s="78"/>
    </row>
    <row r="15" spans="1:24" ht="87.75" customHeight="1">
      <c r="A15" s="88" t="s">
        <v>149</v>
      </c>
      <c r="B15" s="285" t="s">
        <v>146</v>
      </c>
      <c r="C15" s="286"/>
      <c r="D15" s="70"/>
      <c r="E15" s="70">
        <v>5</v>
      </c>
      <c r="F15" s="71">
        <v>0</v>
      </c>
      <c r="G15" s="81">
        <v>0</v>
      </c>
      <c r="H15" s="71">
        <f t="shared" si="2"/>
        <v>0</v>
      </c>
      <c r="I15" s="82"/>
      <c r="J15" s="82"/>
      <c r="K15" s="71">
        <v>0</v>
      </c>
      <c r="L15" s="71">
        <f t="shared" si="1"/>
        <v>0</v>
      </c>
      <c r="M15" s="83" t="s">
        <v>193</v>
      </c>
      <c r="T15" s="87"/>
      <c r="U15" s="87"/>
      <c r="X15" s="78"/>
    </row>
    <row r="16" spans="1:24" ht="72.75" customHeight="1">
      <c r="A16" s="88" t="s">
        <v>67</v>
      </c>
      <c r="B16" s="288" t="s">
        <v>150</v>
      </c>
      <c r="C16" s="288"/>
      <c r="D16" s="70">
        <v>4.8</v>
      </c>
      <c r="E16" s="70">
        <f>E17+E18+E19+E20</f>
        <v>358.79999999999995</v>
      </c>
      <c r="F16" s="70">
        <f>F17+F18+F19+F20</f>
        <v>278.6</v>
      </c>
      <c r="G16" s="70">
        <f>G17+G18+G19+G20</f>
        <v>278.6</v>
      </c>
      <c r="H16" s="71">
        <f>G16</f>
        <v>278.6</v>
      </c>
      <c r="I16" s="71">
        <v>0</v>
      </c>
      <c r="J16" s="71">
        <v>0</v>
      </c>
      <c r="K16" s="71">
        <f t="shared" si="0"/>
        <v>100</v>
      </c>
      <c r="L16" s="71">
        <f t="shared" si="1"/>
        <v>0</v>
      </c>
      <c r="M16" s="86"/>
      <c r="X16" s="78"/>
    </row>
    <row r="17" spans="1:24" ht="93.75" customHeight="1">
      <c r="A17" s="88" t="s">
        <v>155</v>
      </c>
      <c r="B17" s="288" t="s">
        <v>151</v>
      </c>
      <c r="C17" s="288"/>
      <c r="D17" s="70">
        <v>55.2</v>
      </c>
      <c r="E17" s="70">
        <v>77.7</v>
      </c>
      <c r="F17" s="71">
        <v>0</v>
      </c>
      <c r="G17" s="8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f t="shared" si="1"/>
        <v>0</v>
      </c>
      <c r="M17" s="83" t="s">
        <v>193</v>
      </c>
      <c r="X17" s="78"/>
    </row>
    <row r="18" spans="1:24" ht="93.75" customHeight="1">
      <c r="A18" s="88" t="s">
        <v>156</v>
      </c>
      <c r="B18" s="288" t="s">
        <v>152</v>
      </c>
      <c r="C18" s="288"/>
      <c r="D18" s="70">
        <v>64.8</v>
      </c>
      <c r="E18" s="70">
        <v>36</v>
      </c>
      <c r="F18" s="71">
        <v>33.5</v>
      </c>
      <c r="G18" s="81">
        <v>33.5</v>
      </c>
      <c r="H18" s="71">
        <f t="shared" si="2"/>
        <v>33.5</v>
      </c>
      <c r="I18" s="71">
        <v>0</v>
      </c>
      <c r="J18" s="71">
        <v>0</v>
      </c>
      <c r="K18" s="71">
        <f t="shared" si="0"/>
        <v>100</v>
      </c>
      <c r="L18" s="71">
        <f t="shared" si="1"/>
        <v>0</v>
      </c>
      <c r="M18" s="83"/>
      <c r="X18" s="78"/>
    </row>
    <row r="19" spans="1:24" ht="145.5" customHeight="1">
      <c r="A19" s="88" t="s">
        <v>157</v>
      </c>
      <c r="B19" s="288" t="s">
        <v>153</v>
      </c>
      <c r="C19" s="288"/>
      <c r="D19" s="70">
        <v>235.4</v>
      </c>
      <c r="E19" s="70">
        <v>173.5</v>
      </c>
      <c r="F19" s="71">
        <v>173.5</v>
      </c>
      <c r="G19" s="81">
        <v>173.5</v>
      </c>
      <c r="H19" s="71">
        <f t="shared" si="2"/>
        <v>173.5</v>
      </c>
      <c r="I19" s="71">
        <v>0</v>
      </c>
      <c r="J19" s="71">
        <v>0</v>
      </c>
      <c r="K19" s="71">
        <f t="shared" si="0"/>
        <v>100</v>
      </c>
      <c r="L19" s="71">
        <f t="shared" si="1"/>
        <v>0</v>
      </c>
      <c r="M19" s="83"/>
      <c r="X19" s="78"/>
    </row>
    <row r="20" spans="1:24" ht="105" customHeight="1">
      <c r="A20" s="88" t="s">
        <v>158</v>
      </c>
      <c r="B20" s="288" t="s">
        <v>154</v>
      </c>
      <c r="C20" s="288"/>
      <c r="D20" s="70">
        <v>65.4</v>
      </c>
      <c r="E20" s="70">
        <v>71.6</v>
      </c>
      <c r="F20" s="71">
        <v>71.6</v>
      </c>
      <c r="G20" s="81">
        <v>71.6</v>
      </c>
      <c r="H20" s="71">
        <f t="shared" si="2"/>
        <v>71.6</v>
      </c>
      <c r="I20" s="71">
        <v>0</v>
      </c>
      <c r="J20" s="71">
        <v>0</v>
      </c>
      <c r="K20" s="71">
        <f t="shared" si="0"/>
        <v>100</v>
      </c>
      <c r="L20" s="71">
        <f t="shared" si="1"/>
        <v>0</v>
      </c>
      <c r="M20" s="83"/>
      <c r="V20" s="78"/>
      <c r="X20" s="78"/>
    </row>
    <row r="21" spans="1:24" ht="107.25" customHeight="1">
      <c r="A21" s="88" t="s">
        <v>68</v>
      </c>
      <c r="B21" s="288" t="s">
        <v>11</v>
      </c>
      <c r="C21" s="288"/>
      <c r="D21" s="70">
        <v>4.8</v>
      </c>
      <c r="E21" s="70">
        <v>2147</v>
      </c>
      <c r="F21" s="71">
        <v>2147</v>
      </c>
      <c r="G21" s="81">
        <v>2147</v>
      </c>
      <c r="H21" s="89">
        <f t="shared" si="2"/>
        <v>2147</v>
      </c>
      <c r="I21" s="82" t="e">
        <f>H21/#REF!*100</f>
        <v>#REF!</v>
      </c>
      <c r="J21" s="82"/>
      <c r="K21" s="71">
        <f t="shared" si="0"/>
        <v>100</v>
      </c>
      <c r="L21" s="71">
        <f t="shared" si="1"/>
        <v>0</v>
      </c>
      <c r="M21" s="83"/>
      <c r="T21" s="87">
        <f>H21+H24+H26</f>
        <v>2679.7</v>
      </c>
      <c r="X21" s="78"/>
    </row>
    <row r="22" spans="1:24" ht="107.25" customHeight="1">
      <c r="A22" s="290" t="s">
        <v>61</v>
      </c>
      <c r="B22" s="290" t="s">
        <v>62</v>
      </c>
      <c r="C22" s="290"/>
      <c r="D22" s="290" t="s">
        <v>105</v>
      </c>
      <c r="E22" s="290" t="s">
        <v>39</v>
      </c>
      <c r="F22" s="290" t="s">
        <v>94</v>
      </c>
      <c r="G22" s="304" t="s">
        <v>103</v>
      </c>
      <c r="H22" s="290" t="s">
        <v>106</v>
      </c>
      <c r="I22" s="290" t="s">
        <v>209</v>
      </c>
      <c r="J22" s="290"/>
      <c r="K22" s="290"/>
      <c r="L22" s="290" t="s">
        <v>211</v>
      </c>
      <c r="M22" s="290" t="s">
        <v>210</v>
      </c>
      <c r="T22" s="87"/>
      <c r="X22" s="78"/>
    </row>
    <row r="23" spans="1:24" ht="58.5" customHeight="1">
      <c r="A23" s="290"/>
      <c r="B23" s="290"/>
      <c r="C23" s="290"/>
      <c r="D23" s="290"/>
      <c r="E23" s="290"/>
      <c r="F23" s="290"/>
      <c r="G23" s="305"/>
      <c r="H23" s="290"/>
      <c r="I23" s="290"/>
      <c r="J23" s="290"/>
      <c r="K23" s="290"/>
      <c r="L23" s="290"/>
      <c r="M23" s="290"/>
      <c r="T23" s="87"/>
      <c r="X23" s="78"/>
    </row>
    <row r="24" spans="1:24" ht="49.5" customHeight="1">
      <c r="A24" s="79">
        <v>1</v>
      </c>
      <c r="B24" s="293">
        <v>2</v>
      </c>
      <c r="C24" s="293"/>
      <c r="D24" s="79">
        <v>3</v>
      </c>
      <c r="E24" s="79">
        <v>4</v>
      </c>
      <c r="F24" s="79">
        <v>5</v>
      </c>
      <c r="G24" s="79"/>
      <c r="H24" s="79">
        <v>6</v>
      </c>
      <c r="I24" s="293">
        <v>7</v>
      </c>
      <c r="J24" s="293"/>
      <c r="K24" s="293"/>
      <c r="L24" s="79"/>
      <c r="M24" s="80">
        <v>8</v>
      </c>
      <c r="T24" s="87">
        <f>H21+H24+H26</f>
        <v>2679.7</v>
      </c>
      <c r="X24" s="78"/>
    </row>
    <row r="25" spans="1:24" ht="332.25" customHeight="1">
      <c r="A25" s="88" t="s">
        <v>69</v>
      </c>
      <c r="B25" s="303" t="s">
        <v>12</v>
      </c>
      <c r="C25" s="303"/>
      <c r="D25" s="79"/>
      <c r="E25" s="71">
        <v>123.5</v>
      </c>
      <c r="F25" s="71">
        <v>75.9</v>
      </c>
      <c r="G25" s="71">
        <v>43.8</v>
      </c>
      <c r="H25" s="162"/>
      <c r="I25" s="79"/>
      <c r="J25" s="79"/>
      <c r="K25" s="71">
        <f>G25/F25*100</f>
        <v>57.707509881422915</v>
      </c>
      <c r="L25" s="71">
        <f>F25-G25</f>
        <v>32.10000000000001</v>
      </c>
      <c r="M25" s="80"/>
      <c r="T25" s="87"/>
      <c r="X25" s="78"/>
    </row>
    <row r="26" spans="1:29" ht="179.25" customHeight="1">
      <c r="A26" s="88" t="s">
        <v>70</v>
      </c>
      <c r="B26" s="288" t="s">
        <v>13</v>
      </c>
      <c r="C26" s="288"/>
      <c r="D26" s="70">
        <v>15</v>
      </c>
      <c r="E26" s="70">
        <f>E27+E28+E29</f>
        <v>591.1</v>
      </c>
      <c r="F26" s="70">
        <f>F27+F28+F29</f>
        <v>527.5</v>
      </c>
      <c r="G26" s="70">
        <f>G27+G28+G29</f>
        <v>526.7</v>
      </c>
      <c r="H26" s="89">
        <f t="shared" si="2"/>
        <v>526.7</v>
      </c>
      <c r="I26" s="71">
        <f>H26</f>
        <v>526.7</v>
      </c>
      <c r="J26" s="71">
        <f>I26</f>
        <v>526.7</v>
      </c>
      <c r="K26" s="71">
        <f t="shared" si="0"/>
        <v>99.8483412322275</v>
      </c>
      <c r="L26" s="71">
        <f t="shared" si="1"/>
        <v>0.7999999999999545</v>
      </c>
      <c r="M26" s="83"/>
      <c r="X26" s="78"/>
      <c r="AC26" s="78">
        <f>E27+E28+E24</f>
        <v>193.6</v>
      </c>
    </row>
    <row r="27" spans="1:24" ht="138" customHeight="1">
      <c r="A27" s="88" t="s">
        <v>17</v>
      </c>
      <c r="B27" s="288" t="s">
        <v>14</v>
      </c>
      <c r="C27" s="288"/>
      <c r="D27" s="70">
        <v>87.6</v>
      </c>
      <c r="E27" s="70">
        <v>163.2</v>
      </c>
      <c r="F27" s="70">
        <v>106.8</v>
      </c>
      <c r="G27" s="71">
        <v>106</v>
      </c>
      <c r="H27" s="89">
        <f t="shared" si="2"/>
        <v>106</v>
      </c>
      <c r="I27" s="82">
        <v>100</v>
      </c>
      <c r="J27" s="82"/>
      <c r="K27" s="71">
        <f t="shared" si="0"/>
        <v>99.25093632958801</v>
      </c>
      <c r="L27" s="71">
        <f t="shared" si="1"/>
        <v>0.7999999999999972</v>
      </c>
      <c r="M27" s="83" t="s">
        <v>194</v>
      </c>
      <c r="X27" s="78"/>
    </row>
    <row r="28" spans="1:24" ht="81" customHeight="1">
      <c r="A28" s="88" t="s">
        <v>18</v>
      </c>
      <c r="B28" s="288" t="s">
        <v>15</v>
      </c>
      <c r="C28" s="288"/>
      <c r="D28" s="70">
        <v>14.4</v>
      </c>
      <c r="E28" s="70">
        <v>26.4</v>
      </c>
      <c r="F28" s="70">
        <v>19.2</v>
      </c>
      <c r="G28" s="71">
        <v>19.2</v>
      </c>
      <c r="H28" s="89">
        <f t="shared" si="2"/>
        <v>19.2</v>
      </c>
      <c r="I28" s="82">
        <v>0</v>
      </c>
      <c r="J28" s="82"/>
      <c r="K28" s="71">
        <f t="shared" si="0"/>
        <v>100</v>
      </c>
      <c r="L28" s="71">
        <f t="shared" si="1"/>
        <v>0</v>
      </c>
      <c r="M28" s="83" t="s">
        <v>194</v>
      </c>
      <c r="X28" s="78"/>
    </row>
    <row r="29" spans="1:24" ht="167.25" customHeight="1">
      <c r="A29" s="88" t="s">
        <v>19</v>
      </c>
      <c r="B29" s="339" t="s">
        <v>16</v>
      </c>
      <c r="C29" s="339"/>
      <c r="D29" s="70">
        <v>274</v>
      </c>
      <c r="E29" s="70">
        <v>401.5</v>
      </c>
      <c r="F29" s="70">
        <v>401.5</v>
      </c>
      <c r="G29" s="70">
        <v>401.5</v>
      </c>
      <c r="H29" s="89">
        <f t="shared" si="2"/>
        <v>401.5</v>
      </c>
      <c r="I29" s="71">
        <v>0</v>
      </c>
      <c r="J29" s="71">
        <v>0</v>
      </c>
      <c r="K29" s="71">
        <f t="shared" si="0"/>
        <v>100</v>
      </c>
      <c r="L29" s="71">
        <f t="shared" si="1"/>
        <v>0</v>
      </c>
      <c r="M29" s="83"/>
      <c r="X29" s="78"/>
    </row>
    <row r="30" spans="1:24" ht="133.5" customHeight="1">
      <c r="A30" s="88" t="s">
        <v>71</v>
      </c>
      <c r="B30" s="339" t="s">
        <v>20</v>
      </c>
      <c r="C30" s="339"/>
      <c r="D30" s="70">
        <v>198.4</v>
      </c>
      <c r="E30" s="70">
        <v>7</v>
      </c>
      <c r="F30" s="71">
        <v>5</v>
      </c>
      <c r="G30" s="71">
        <v>5</v>
      </c>
      <c r="H30" s="89">
        <f t="shared" si="2"/>
        <v>5</v>
      </c>
      <c r="I30" s="71">
        <v>0</v>
      </c>
      <c r="J30" s="71">
        <v>0</v>
      </c>
      <c r="K30" s="71">
        <f t="shared" si="0"/>
        <v>100</v>
      </c>
      <c r="L30" s="71">
        <f t="shared" si="1"/>
        <v>0</v>
      </c>
      <c r="M30" s="83"/>
      <c r="X30" s="78"/>
    </row>
    <row r="31" spans="1:24" ht="312" customHeight="1">
      <c r="A31" s="88" t="s">
        <v>72</v>
      </c>
      <c r="B31" s="339" t="s">
        <v>34</v>
      </c>
      <c r="C31" s="339"/>
      <c r="D31" s="70">
        <v>81</v>
      </c>
      <c r="E31" s="70">
        <v>89.6</v>
      </c>
      <c r="F31" s="71">
        <v>86.4</v>
      </c>
      <c r="G31" s="71">
        <v>6.4</v>
      </c>
      <c r="H31" s="89">
        <f t="shared" si="2"/>
        <v>6.4</v>
      </c>
      <c r="I31" s="71">
        <v>0</v>
      </c>
      <c r="J31" s="71">
        <v>0</v>
      </c>
      <c r="K31" s="71">
        <f t="shared" si="0"/>
        <v>7.4074074074074066</v>
      </c>
      <c r="L31" s="71">
        <f t="shared" si="1"/>
        <v>80</v>
      </c>
      <c r="M31" s="83" t="s">
        <v>206</v>
      </c>
      <c r="X31" s="78"/>
    </row>
    <row r="32" spans="1:24" ht="97.5" customHeight="1">
      <c r="A32" s="88" t="s">
        <v>73</v>
      </c>
      <c r="B32" s="339" t="s">
        <v>100</v>
      </c>
      <c r="C32" s="339"/>
      <c r="D32" s="70">
        <v>7.8</v>
      </c>
      <c r="E32" s="70">
        <v>205.3</v>
      </c>
      <c r="F32" s="71">
        <v>205.3</v>
      </c>
      <c r="G32" s="71">
        <v>205.3</v>
      </c>
      <c r="H32" s="89">
        <f t="shared" si="2"/>
        <v>205.3</v>
      </c>
      <c r="I32" s="82"/>
      <c r="J32" s="82"/>
      <c r="K32" s="71">
        <v>100</v>
      </c>
      <c r="L32" s="71">
        <f t="shared" si="1"/>
        <v>0</v>
      </c>
      <c r="M32" s="83"/>
      <c r="X32" s="78"/>
    </row>
    <row r="33" spans="1:24" ht="97.5" customHeight="1">
      <c r="A33" s="290" t="s">
        <v>61</v>
      </c>
      <c r="B33" s="290" t="s">
        <v>62</v>
      </c>
      <c r="C33" s="290"/>
      <c r="D33" s="290" t="s">
        <v>105</v>
      </c>
      <c r="E33" s="290" t="s">
        <v>39</v>
      </c>
      <c r="F33" s="290" t="s">
        <v>94</v>
      </c>
      <c r="G33" s="304" t="s">
        <v>103</v>
      </c>
      <c r="H33" s="290" t="s">
        <v>106</v>
      </c>
      <c r="I33" s="290" t="s">
        <v>209</v>
      </c>
      <c r="J33" s="290"/>
      <c r="K33" s="290"/>
      <c r="L33" s="290" t="s">
        <v>211</v>
      </c>
      <c r="M33" s="290" t="s">
        <v>210</v>
      </c>
      <c r="X33" s="78"/>
    </row>
    <row r="34" spans="1:24" ht="97.5" customHeight="1">
      <c r="A34" s="290"/>
      <c r="B34" s="290"/>
      <c r="C34" s="290"/>
      <c r="D34" s="290"/>
      <c r="E34" s="290"/>
      <c r="F34" s="290"/>
      <c r="G34" s="305"/>
      <c r="H34" s="290"/>
      <c r="I34" s="290"/>
      <c r="J34" s="290"/>
      <c r="K34" s="290"/>
      <c r="L34" s="290"/>
      <c r="M34" s="290"/>
      <c r="X34" s="78"/>
    </row>
    <row r="35" spans="1:24" ht="97.5" customHeight="1">
      <c r="A35" s="160">
        <v>1</v>
      </c>
      <c r="B35" s="291">
        <v>2</v>
      </c>
      <c r="C35" s="292"/>
      <c r="D35" s="160"/>
      <c r="E35" s="160">
        <v>3</v>
      </c>
      <c r="F35" s="160">
        <v>4</v>
      </c>
      <c r="G35" s="160">
        <v>5</v>
      </c>
      <c r="H35" s="156">
        <v>6</v>
      </c>
      <c r="I35" s="156"/>
      <c r="J35" s="160"/>
      <c r="K35" s="160">
        <v>6</v>
      </c>
      <c r="L35" s="160">
        <v>7</v>
      </c>
      <c r="M35" s="160">
        <v>8</v>
      </c>
      <c r="X35" s="78"/>
    </row>
    <row r="36" spans="1:24" ht="216.75" customHeight="1">
      <c r="A36" s="88" t="s">
        <v>74</v>
      </c>
      <c r="B36" s="345" t="s">
        <v>131</v>
      </c>
      <c r="C36" s="346"/>
      <c r="D36" s="70">
        <v>7.3</v>
      </c>
      <c r="E36" s="70">
        <v>189</v>
      </c>
      <c r="F36" s="71">
        <v>189</v>
      </c>
      <c r="G36" s="71">
        <v>189</v>
      </c>
      <c r="H36" s="89">
        <f t="shared" si="2"/>
        <v>189</v>
      </c>
      <c r="I36" s="82"/>
      <c r="J36" s="82"/>
      <c r="K36" s="71">
        <f t="shared" si="0"/>
        <v>100</v>
      </c>
      <c r="L36" s="71">
        <f t="shared" si="1"/>
        <v>0</v>
      </c>
      <c r="M36" s="83"/>
      <c r="X36" s="78"/>
    </row>
    <row r="37" spans="1:24" ht="176.25" customHeight="1">
      <c r="A37" s="90" t="s">
        <v>75</v>
      </c>
      <c r="B37" s="339" t="s">
        <v>124</v>
      </c>
      <c r="C37" s="339"/>
      <c r="D37" s="70">
        <v>25.4</v>
      </c>
      <c r="E37" s="70">
        <v>500</v>
      </c>
      <c r="F37" s="71">
        <v>300</v>
      </c>
      <c r="G37" s="71">
        <v>0</v>
      </c>
      <c r="H37" s="89">
        <f t="shared" si="2"/>
        <v>0</v>
      </c>
      <c r="I37" s="82"/>
      <c r="J37" s="82"/>
      <c r="K37" s="71">
        <f t="shared" si="0"/>
        <v>0</v>
      </c>
      <c r="L37" s="71">
        <f t="shared" si="1"/>
        <v>300</v>
      </c>
      <c r="M37" s="83" t="s">
        <v>195</v>
      </c>
      <c r="X37" s="78"/>
    </row>
    <row r="38" spans="1:24" ht="93.75" customHeight="1">
      <c r="A38" s="290" t="s">
        <v>61</v>
      </c>
      <c r="B38" s="290" t="s">
        <v>62</v>
      </c>
      <c r="C38" s="290"/>
      <c r="D38" s="290" t="s">
        <v>105</v>
      </c>
      <c r="E38" s="290" t="s">
        <v>39</v>
      </c>
      <c r="F38" s="290" t="s">
        <v>94</v>
      </c>
      <c r="G38" s="304" t="s">
        <v>103</v>
      </c>
      <c r="H38" s="290" t="s">
        <v>106</v>
      </c>
      <c r="I38" s="290" t="s">
        <v>209</v>
      </c>
      <c r="J38" s="290"/>
      <c r="K38" s="290"/>
      <c r="L38" s="290" t="s">
        <v>211</v>
      </c>
      <c r="M38" s="290" t="s">
        <v>210</v>
      </c>
      <c r="X38" s="78"/>
    </row>
    <row r="39" spans="1:24" ht="70.5" customHeight="1">
      <c r="A39" s="290"/>
      <c r="B39" s="290"/>
      <c r="C39" s="290"/>
      <c r="D39" s="290"/>
      <c r="E39" s="290"/>
      <c r="F39" s="290"/>
      <c r="G39" s="305"/>
      <c r="H39" s="290"/>
      <c r="I39" s="290"/>
      <c r="J39" s="290"/>
      <c r="K39" s="290"/>
      <c r="L39" s="290"/>
      <c r="M39" s="290"/>
      <c r="X39" s="78"/>
    </row>
    <row r="40" spans="1:24" ht="42" customHeight="1">
      <c r="A40" s="79">
        <v>1</v>
      </c>
      <c r="B40" s="293">
        <v>2</v>
      </c>
      <c r="C40" s="293"/>
      <c r="D40" s="79">
        <v>3</v>
      </c>
      <c r="E40" s="79">
        <v>4</v>
      </c>
      <c r="F40" s="79">
        <v>5</v>
      </c>
      <c r="G40" s="79"/>
      <c r="H40" s="79">
        <v>6</v>
      </c>
      <c r="I40" s="293">
        <v>7</v>
      </c>
      <c r="J40" s="293"/>
      <c r="K40" s="293"/>
      <c r="L40" s="79"/>
      <c r="M40" s="80">
        <v>8</v>
      </c>
      <c r="X40" s="78"/>
    </row>
    <row r="41" spans="1:24" ht="218.25" customHeight="1">
      <c r="A41" s="88" t="s">
        <v>76</v>
      </c>
      <c r="B41" s="285" t="s">
        <v>213</v>
      </c>
      <c r="C41" s="286"/>
      <c r="D41" s="79"/>
      <c r="E41" s="71">
        <f>E42+E43</f>
        <v>19827</v>
      </c>
      <c r="F41" s="71">
        <f>F42+F43</f>
        <v>17117.4</v>
      </c>
      <c r="G41" s="71">
        <f>G42+G43</f>
        <v>17117.4</v>
      </c>
      <c r="H41" s="164"/>
      <c r="I41" s="79"/>
      <c r="J41" s="79"/>
      <c r="K41" s="71">
        <f t="shared" si="0"/>
        <v>100</v>
      </c>
      <c r="L41" s="71">
        <f t="shared" si="1"/>
        <v>0</v>
      </c>
      <c r="M41" s="80"/>
      <c r="X41" s="78"/>
    </row>
    <row r="42" spans="1:24" ht="92.25" customHeight="1">
      <c r="A42" s="88" t="s">
        <v>22</v>
      </c>
      <c r="B42" s="285" t="s">
        <v>24</v>
      </c>
      <c r="C42" s="286"/>
      <c r="D42" s="70"/>
      <c r="E42" s="70">
        <v>19555.9</v>
      </c>
      <c r="F42" s="71">
        <v>16880</v>
      </c>
      <c r="G42" s="70">
        <v>16880</v>
      </c>
      <c r="H42" s="91">
        <f>G42</f>
        <v>16880</v>
      </c>
      <c r="I42" s="71">
        <v>0</v>
      </c>
      <c r="J42" s="71">
        <v>0</v>
      </c>
      <c r="K42" s="71">
        <f t="shared" si="0"/>
        <v>100</v>
      </c>
      <c r="L42" s="71">
        <f t="shared" si="1"/>
        <v>0</v>
      </c>
      <c r="M42" s="83"/>
      <c r="T42" s="87"/>
      <c r="X42" s="78"/>
    </row>
    <row r="43" spans="1:24" ht="98.25" customHeight="1">
      <c r="A43" s="88" t="s">
        <v>23</v>
      </c>
      <c r="B43" s="285" t="s">
        <v>25</v>
      </c>
      <c r="C43" s="286"/>
      <c r="D43" s="70"/>
      <c r="E43" s="71">
        <v>271.1</v>
      </c>
      <c r="F43" s="91">
        <v>237.4</v>
      </c>
      <c r="G43" s="91">
        <v>237.4</v>
      </c>
      <c r="H43" s="91">
        <f>G43</f>
        <v>237.4</v>
      </c>
      <c r="I43" s="92"/>
      <c r="J43" s="93"/>
      <c r="K43" s="94">
        <f t="shared" si="0"/>
        <v>100</v>
      </c>
      <c r="L43" s="71">
        <f t="shared" si="1"/>
        <v>0</v>
      </c>
      <c r="M43" s="83"/>
      <c r="T43" s="87"/>
      <c r="X43" s="78"/>
    </row>
    <row r="44" spans="1:24" ht="149.25" customHeight="1">
      <c r="A44" s="88" t="s">
        <v>77</v>
      </c>
      <c r="B44" s="285" t="s">
        <v>26</v>
      </c>
      <c r="C44" s="286"/>
      <c r="D44" s="70"/>
      <c r="E44" s="91">
        <f>E45+E46+E47</f>
        <v>1125</v>
      </c>
      <c r="F44" s="91">
        <f>F45+F46+F47</f>
        <v>963.6</v>
      </c>
      <c r="G44" s="91">
        <f>G45+G46+G47</f>
        <v>963.6</v>
      </c>
      <c r="H44" s="91">
        <f>H45+H46+H47</f>
        <v>963.6</v>
      </c>
      <c r="I44" s="92"/>
      <c r="J44" s="93"/>
      <c r="K44" s="94">
        <f>G44/F44*100</f>
        <v>100</v>
      </c>
      <c r="L44" s="71">
        <f t="shared" si="1"/>
        <v>0</v>
      </c>
      <c r="M44" s="83"/>
      <c r="T44" s="87"/>
      <c r="X44" s="78"/>
    </row>
    <row r="45" spans="1:24" ht="94.5" customHeight="1">
      <c r="A45" s="95"/>
      <c r="B45" s="329" t="s">
        <v>127</v>
      </c>
      <c r="C45" s="330"/>
      <c r="D45" s="96"/>
      <c r="E45" s="91">
        <v>900</v>
      </c>
      <c r="F45" s="91">
        <v>800</v>
      </c>
      <c r="G45" s="91">
        <v>800</v>
      </c>
      <c r="H45" s="91">
        <f>G45</f>
        <v>800</v>
      </c>
      <c r="I45" s="92"/>
      <c r="J45" s="93"/>
      <c r="K45" s="94">
        <f>G45/F45*100</f>
        <v>100</v>
      </c>
      <c r="L45" s="71">
        <f t="shared" si="1"/>
        <v>0</v>
      </c>
      <c r="M45" s="97"/>
      <c r="T45" s="87"/>
      <c r="X45" s="78"/>
    </row>
    <row r="46" spans="1:24" ht="42.75" customHeight="1">
      <c r="A46" s="95"/>
      <c r="B46" s="329" t="s">
        <v>128</v>
      </c>
      <c r="C46" s="330"/>
      <c r="D46" s="96"/>
      <c r="E46" s="91">
        <v>141.7</v>
      </c>
      <c r="F46" s="91">
        <v>107.6</v>
      </c>
      <c r="G46" s="91">
        <v>107.6</v>
      </c>
      <c r="H46" s="91">
        <f aca="true" t="shared" si="3" ref="H46:H62">G46</f>
        <v>107.6</v>
      </c>
      <c r="I46" s="92"/>
      <c r="J46" s="93"/>
      <c r="K46" s="94">
        <f>G46/F46*100</f>
        <v>100</v>
      </c>
      <c r="L46" s="71">
        <f t="shared" si="1"/>
        <v>0</v>
      </c>
      <c r="M46" s="97"/>
      <c r="T46" s="87"/>
      <c r="X46" s="78"/>
    </row>
    <row r="47" spans="1:24" ht="45.75" customHeight="1">
      <c r="A47" s="95"/>
      <c r="B47" s="329" t="s">
        <v>129</v>
      </c>
      <c r="C47" s="330"/>
      <c r="D47" s="96"/>
      <c r="E47" s="91">
        <v>83.3</v>
      </c>
      <c r="F47" s="91">
        <v>56</v>
      </c>
      <c r="G47" s="91">
        <v>56</v>
      </c>
      <c r="H47" s="91">
        <f t="shared" si="3"/>
        <v>56</v>
      </c>
      <c r="I47" s="92"/>
      <c r="J47" s="93"/>
      <c r="K47" s="94">
        <f>G47/F47*100</f>
        <v>100</v>
      </c>
      <c r="L47" s="71">
        <f t="shared" si="1"/>
        <v>0</v>
      </c>
      <c r="M47" s="97"/>
      <c r="T47" s="87"/>
      <c r="X47" s="78"/>
    </row>
    <row r="48" spans="1:24" ht="179.25" customHeight="1">
      <c r="A48" s="88" t="s">
        <v>78</v>
      </c>
      <c r="B48" s="329" t="s">
        <v>27</v>
      </c>
      <c r="C48" s="330"/>
      <c r="D48" s="98"/>
      <c r="E48" s="91">
        <v>1000</v>
      </c>
      <c r="F48" s="91">
        <v>800</v>
      </c>
      <c r="G48" s="91">
        <v>800</v>
      </c>
      <c r="H48" s="91">
        <f t="shared" si="3"/>
        <v>800</v>
      </c>
      <c r="I48" s="99"/>
      <c r="J48" s="100"/>
      <c r="K48" s="101">
        <f>G48/F48*100</f>
        <v>100</v>
      </c>
      <c r="L48" s="71">
        <f t="shared" si="1"/>
        <v>0</v>
      </c>
      <c r="M48" s="97"/>
      <c r="T48" s="87"/>
      <c r="X48" s="78"/>
    </row>
    <row r="49" spans="1:24" ht="180" customHeight="1">
      <c r="A49" s="88" t="s">
        <v>79</v>
      </c>
      <c r="B49" s="288" t="s">
        <v>28</v>
      </c>
      <c r="C49" s="288"/>
      <c r="D49" s="70"/>
      <c r="E49" s="71">
        <v>200</v>
      </c>
      <c r="F49" s="71">
        <v>100</v>
      </c>
      <c r="G49" s="71">
        <v>100</v>
      </c>
      <c r="H49" s="91">
        <f t="shared" si="3"/>
        <v>100</v>
      </c>
      <c r="I49" s="71"/>
      <c r="J49" s="71"/>
      <c r="K49" s="71">
        <f aca="true" t="shared" si="4" ref="K49:K62">G49/F49*100</f>
        <v>100</v>
      </c>
      <c r="L49" s="71">
        <f t="shared" si="1"/>
        <v>0</v>
      </c>
      <c r="M49" s="83"/>
      <c r="T49" s="87"/>
      <c r="X49" s="78"/>
    </row>
    <row r="50" spans="1:24" ht="270" customHeight="1">
      <c r="A50" s="102" t="s">
        <v>92</v>
      </c>
      <c r="B50" s="285" t="s">
        <v>29</v>
      </c>
      <c r="C50" s="286"/>
      <c r="D50" s="96"/>
      <c r="E50" s="89">
        <v>198</v>
      </c>
      <c r="F50" s="89">
        <v>198</v>
      </c>
      <c r="G50" s="89">
        <v>118.8</v>
      </c>
      <c r="H50" s="91">
        <f t="shared" si="3"/>
        <v>118.8</v>
      </c>
      <c r="I50" s="92"/>
      <c r="J50" s="93"/>
      <c r="K50" s="103">
        <f t="shared" si="4"/>
        <v>60</v>
      </c>
      <c r="L50" s="71">
        <f t="shared" si="1"/>
        <v>79.2</v>
      </c>
      <c r="M50" s="83" t="s">
        <v>196</v>
      </c>
      <c r="T50" s="87"/>
      <c r="X50" s="78"/>
    </row>
    <row r="51" spans="1:24" ht="139.5" customHeight="1">
      <c r="A51" s="102" t="s">
        <v>95</v>
      </c>
      <c r="B51" s="285" t="s">
        <v>139</v>
      </c>
      <c r="C51" s="286"/>
      <c r="D51" s="96"/>
      <c r="E51" s="89">
        <v>2004.5</v>
      </c>
      <c r="F51" s="89">
        <v>2004.5</v>
      </c>
      <c r="G51" s="89">
        <v>2004.5</v>
      </c>
      <c r="H51" s="91">
        <f t="shared" si="3"/>
        <v>2004.5</v>
      </c>
      <c r="I51" s="92"/>
      <c r="J51" s="93"/>
      <c r="K51" s="103">
        <f>G51/F51*100</f>
        <v>100</v>
      </c>
      <c r="L51" s="71">
        <f t="shared" si="1"/>
        <v>0</v>
      </c>
      <c r="M51" s="104"/>
      <c r="T51" s="87"/>
      <c r="X51" s="78"/>
    </row>
    <row r="52" spans="1:24" ht="42.75" hidden="1">
      <c r="A52" s="102" t="s">
        <v>134</v>
      </c>
      <c r="B52" s="285" t="s">
        <v>30</v>
      </c>
      <c r="C52" s="286"/>
      <c r="D52" s="96"/>
      <c r="E52" s="89"/>
      <c r="F52" s="89"/>
      <c r="G52" s="89"/>
      <c r="H52" s="91">
        <f t="shared" si="3"/>
        <v>0</v>
      </c>
      <c r="I52" s="92"/>
      <c r="J52" s="93"/>
      <c r="K52" s="103" t="e">
        <f t="shared" si="4"/>
        <v>#DIV/0!</v>
      </c>
      <c r="L52" s="71">
        <f t="shared" si="1"/>
        <v>0</v>
      </c>
      <c r="M52" s="104"/>
      <c r="T52" s="87"/>
      <c r="X52" s="78"/>
    </row>
    <row r="53" spans="1:24" ht="172.5" customHeight="1">
      <c r="A53" s="102" t="s">
        <v>99</v>
      </c>
      <c r="B53" s="285" t="s">
        <v>30</v>
      </c>
      <c r="C53" s="286"/>
      <c r="D53" s="96"/>
      <c r="E53" s="89">
        <v>245.5</v>
      </c>
      <c r="F53" s="89">
        <v>245.5</v>
      </c>
      <c r="G53" s="89">
        <v>245.5</v>
      </c>
      <c r="H53" s="71">
        <f t="shared" si="3"/>
        <v>245.5</v>
      </c>
      <c r="I53" s="92"/>
      <c r="J53" s="93"/>
      <c r="K53" s="103">
        <f t="shared" si="4"/>
        <v>100</v>
      </c>
      <c r="L53" s="71">
        <f t="shared" si="1"/>
        <v>0</v>
      </c>
      <c r="M53" s="104"/>
      <c r="T53" s="87"/>
      <c r="X53" s="78"/>
    </row>
    <row r="54" spans="1:24" ht="157.5" customHeight="1">
      <c r="A54" s="290" t="s">
        <v>61</v>
      </c>
      <c r="B54" s="290" t="s">
        <v>62</v>
      </c>
      <c r="C54" s="290"/>
      <c r="D54" s="290" t="s">
        <v>105</v>
      </c>
      <c r="E54" s="304" t="s">
        <v>39</v>
      </c>
      <c r="F54" s="304" t="s">
        <v>94</v>
      </c>
      <c r="G54" s="304" t="s">
        <v>103</v>
      </c>
      <c r="H54" s="290" t="s">
        <v>106</v>
      </c>
      <c r="I54" s="347" t="s">
        <v>209</v>
      </c>
      <c r="J54" s="348"/>
      <c r="K54" s="349"/>
      <c r="L54" s="304" t="s">
        <v>211</v>
      </c>
      <c r="M54" s="304" t="s">
        <v>210</v>
      </c>
      <c r="T54" s="87"/>
      <c r="X54" s="78"/>
    </row>
    <row r="55" spans="1:24" ht="10.5" customHeight="1">
      <c r="A55" s="290"/>
      <c r="B55" s="290"/>
      <c r="C55" s="290"/>
      <c r="D55" s="290"/>
      <c r="E55" s="305"/>
      <c r="F55" s="305"/>
      <c r="G55" s="305"/>
      <c r="H55" s="290"/>
      <c r="I55" s="350"/>
      <c r="J55" s="351"/>
      <c r="K55" s="352"/>
      <c r="L55" s="305"/>
      <c r="M55" s="305"/>
      <c r="T55" s="87"/>
      <c r="X55" s="78"/>
    </row>
    <row r="56" spans="1:24" ht="46.5" customHeight="1">
      <c r="A56" s="79">
        <v>1</v>
      </c>
      <c r="B56" s="293">
        <v>2</v>
      </c>
      <c r="C56" s="293"/>
      <c r="D56" s="79">
        <v>3</v>
      </c>
      <c r="E56" s="79">
        <v>4</v>
      </c>
      <c r="F56" s="79">
        <v>5</v>
      </c>
      <c r="G56" s="79"/>
      <c r="H56" s="79">
        <v>6</v>
      </c>
      <c r="I56" s="293">
        <v>7</v>
      </c>
      <c r="J56" s="293"/>
      <c r="K56" s="293"/>
      <c r="L56" s="79"/>
      <c r="M56" s="80">
        <v>8</v>
      </c>
      <c r="T56" s="87"/>
      <c r="X56" s="78"/>
    </row>
    <row r="57" spans="1:24" ht="215.25" customHeight="1">
      <c r="A57" s="102" t="s">
        <v>93</v>
      </c>
      <c r="B57" s="285" t="s">
        <v>31</v>
      </c>
      <c r="C57" s="286"/>
      <c r="D57" s="96"/>
      <c r="E57" s="89">
        <v>780</v>
      </c>
      <c r="F57" s="89">
        <v>400</v>
      </c>
      <c r="G57" s="89">
        <v>400</v>
      </c>
      <c r="H57" s="71">
        <f t="shared" si="3"/>
        <v>400</v>
      </c>
      <c r="I57" s="92"/>
      <c r="J57" s="93"/>
      <c r="K57" s="103">
        <f t="shared" si="4"/>
        <v>100</v>
      </c>
      <c r="L57" s="71">
        <f t="shared" si="1"/>
        <v>0</v>
      </c>
      <c r="M57" s="104"/>
      <c r="T57" s="87"/>
      <c r="X57" s="78"/>
    </row>
    <row r="58" spans="1:24" ht="139.5" customHeight="1">
      <c r="A58" s="102" t="s">
        <v>102</v>
      </c>
      <c r="B58" s="285" t="s">
        <v>32</v>
      </c>
      <c r="C58" s="286"/>
      <c r="D58" s="96"/>
      <c r="E58" s="89">
        <v>1569.1</v>
      </c>
      <c r="F58" s="89">
        <v>1438.8</v>
      </c>
      <c r="G58" s="89">
        <v>897.8</v>
      </c>
      <c r="H58" s="89">
        <f t="shared" si="3"/>
        <v>897.8</v>
      </c>
      <c r="I58" s="92"/>
      <c r="J58" s="93"/>
      <c r="K58" s="103">
        <f t="shared" si="4"/>
        <v>62.3992215735335</v>
      </c>
      <c r="L58" s="71">
        <f t="shared" si="1"/>
        <v>541</v>
      </c>
      <c r="M58" s="105" t="s">
        <v>197</v>
      </c>
      <c r="T58" s="87"/>
      <c r="X58" s="78"/>
    </row>
    <row r="59" spans="1:24" ht="87" customHeight="1">
      <c r="A59" s="102" t="s">
        <v>108</v>
      </c>
      <c r="B59" s="285" t="s">
        <v>33</v>
      </c>
      <c r="C59" s="286"/>
      <c r="D59" s="96"/>
      <c r="E59" s="89">
        <v>2900.4</v>
      </c>
      <c r="F59" s="89">
        <v>2900.4</v>
      </c>
      <c r="G59" s="89">
        <v>2867.4</v>
      </c>
      <c r="H59" s="89">
        <f>G59-88.5</f>
        <v>2778.9</v>
      </c>
      <c r="I59" s="92"/>
      <c r="J59" s="93"/>
      <c r="K59" s="103">
        <f t="shared" si="4"/>
        <v>98.86222589987588</v>
      </c>
      <c r="L59" s="71">
        <f t="shared" si="1"/>
        <v>33</v>
      </c>
      <c r="M59" s="105"/>
      <c r="T59" s="87"/>
      <c r="X59" s="78"/>
    </row>
    <row r="60" spans="1:24" ht="276" customHeight="1">
      <c r="A60" s="102" t="s">
        <v>111</v>
      </c>
      <c r="B60" s="285" t="s">
        <v>160</v>
      </c>
      <c r="C60" s="286"/>
      <c r="D60" s="96"/>
      <c r="E60" s="89">
        <v>31.9</v>
      </c>
      <c r="F60" s="89">
        <v>15.1</v>
      </c>
      <c r="G60" s="89">
        <v>15.1</v>
      </c>
      <c r="H60" s="89">
        <f t="shared" si="3"/>
        <v>15.1</v>
      </c>
      <c r="I60" s="92"/>
      <c r="J60" s="93"/>
      <c r="K60" s="103">
        <f t="shared" si="4"/>
        <v>100</v>
      </c>
      <c r="L60" s="71">
        <f t="shared" si="1"/>
        <v>0</v>
      </c>
      <c r="M60" s="105"/>
      <c r="T60" s="87"/>
      <c r="X60" s="78"/>
    </row>
    <row r="61" spans="1:24" ht="219" customHeight="1">
      <c r="A61" s="102" t="s">
        <v>114</v>
      </c>
      <c r="B61" s="285" t="s">
        <v>159</v>
      </c>
      <c r="C61" s="286"/>
      <c r="D61" s="96"/>
      <c r="E61" s="89">
        <v>16.2</v>
      </c>
      <c r="F61" s="89">
        <v>10.6</v>
      </c>
      <c r="G61" s="89">
        <v>10.6</v>
      </c>
      <c r="H61" s="89">
        <f t="shared" si="3"/>
        <v>10.6</v>
      </c>
      <c r="I61" s="92"/>
      <c r="J61" s="93"/>
      <c r="K61" s="103">
        <f t="shared" si="4"/>
        <v>100</v>
      </c>
      <c r="L61" s="71">
        <f t="shared" si="1"/>
        <v>0</v>
      </c>
      <c r="M61" s="104"/>
      <c r="T61" s="87"/>
      <c r="X61" s="78"/>
    </row>
    <row r="62" spans="1:24" ht="143.25" customHeight="1">
      <c r="A62" s="102" t="s">
        <v>126</v>
      </c>
      <c r="B62" s="285" t="s">
        <v>190</v>
      </c>
      <c r="C62" s="286"/>
      <c r="D62" s="96"/>
      <c r="E62" s="89">
        <v>185</v>
      </c>
      <c r="F62" s="89">
        <v>185</v>
      </c>
      <c r="G62" s="89">
        <v>177.5</v>
      </c>
      <c r="H62" s="89">
        <f t="shared" si="3"/>
        <v>177.5</v>
      </c>
      <c r="I62" s="92"/>
      <c r="J62" s="93"/>
      <c r="K62" s="103">
        <f t="shared" si="4"/>
        <v>95.94594594594594</v>
      </c>
      <c r="L62" s="71">
        <f t="shared" si="1"/>
        <v>7.5</v>
      </c>
      <c r="M62" s="104"/>
      <c r="T62" s="87"/>
      <c r="X62" s="78"/>
    </row>
    <row r="63" spans="1:27" s="75" customFormat="1" ht="55.5" customHeight="1">
      <c r="A63" s="71"/>
      <c r="B63" s="353" t="s">
        <v>191</v>
      </c>
      <c r="C63" s="353"/>
      <c r="D63" s="82">
        <f>SUM(D10:D40)</f>
        <v>4378.700000000001</v>
      </c>
      <c r="E63" s="72">
        <f>E10+E11+E16+E21+E25+E26+E30+E31+E32+E36+E37+E41+E44+E48+E49+E50+E51+E53+E57+E58+E59+E60+E61+E62</f>
        <v>42380.7</v>
      </c>
      <c r="F63" s="72">
        <f>F10+F11+F16+F21+F25+F26+F30+F31+F32+F36+F37+F41+F44+F48+F49+F50+F51+F53+F57+F58+F59+F60+F61+F62</f>
        <v>37172.299999999996</v>
      </c>
      <c r="G63" s="72">
        <f>G10+G11+G16+G21+G25+G26+G30+G31+G32+G36+G37+G41+G44+G48+G49+G50+G51+G53+G57+G58+G59+G60+G61+G62</f>
        <v>36098.7</v>
      </c>
      <c r="H63" s="72">
        <f>H10+H11+H16+H21+H24+H26+H30+H31+H32+H36+H37+H40+H44+H48+H49+H50+H51+H53+H57+H58+H59+H60+H61+H62</f>
        <v>18860.999999999996</v>
      </c>
      <c r="I63" s="316">
        <f>G63/F63*100</f>
        <v>97.11182789335069</v>
      </c>
      <c r="J63" s="317"/>
      <c r="K63" s="318"/>
      <c r="L63" s="82">
        <f t="shared" si="1"/>
        <v>1073.5999999999985</v>
      </c>
      <c r="M63" s="106"/>
      <c r="S63" s="107"/>
      <c r="T63" s="108"/>
      <c r="U63" s="108"/>
      <c r="X63" s="78"/>
      <c r="AA63" s="109">
        <f>G63+G92+G103</f>
        <v>37761.4</v>
      </c>
    </row>
    <row r="64" spans="1:24" ht="16.5" customHeight="1">
      <c r="A64" s="287" t="s">
        <v>120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X64" s="78"/>
    </row>
    <row r="65" spans="1:27" ht="54" customHeight="1">
      <c r="A65" s="287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X65" s="78"/>
      <c r="AA65" s="78">
        <f>G107+G108+G110</f>
        <v>152.1</v>
      </c>
    </row>
    <row r="66" spans="1:24" ht="95.25" customHeight="1">
      <c r="A66" s="88" t="s">
        <v>35</v>
      </c>
      <c r="B66" s="288" t="s">
        <v>132</v>
      </c>
      <c r="C66" s="288" t="s">
        <v>118</v>
      </c>
      <c r="D66" s="110">
        <v>842.5</v>
      </c>
      <c r="E66" s="111">
        <v>915.3</v>
      </c>
      <c r="F66" s="81">
        <v>566.5</v>
      </c>
      <c r="G66" s="81">
        <v>556.6</v>
      </c>
      <c r="H66" s="81">
        <f>G66</f>
        <v>556.6</v>
      </c>
      <c r="I66" s="289">
        <f aca="true" t="shared" si="5" ref="I66:I77">G66/F66*100</f>
        <v>98.25242718446601</v>
      </c>
      <c r="J66" s="289"/>
      <c r="K66" s="289"/>
      <c r="L66" s="71">
        <f aca="true" t="shared" si="6" ref="L66:L78">F66-G66</f>
        <v>9.899999999999977</v>
      </c>
      <c r="M66" s="112"/>
      <c r="T66" s="87"/>
      <c r="X66" s="78"/>
    </row>
    <row r="67" spans="1:24" ht="102.75" customHeight="1">
      <c r="A67" s="88" t="s">
        <v>36</v>
      </c>
      <c r="B67" s="288" t="s">
        <v>133</v>
      </c>
      <c r="C67" s="288" t="s">
        <v>119</v>
      </c>
      <c r="D67" s="110"/>
      <c r="E67" s="70">
        <v>43.3</v>
      </c>
      <c r="F67" s="81">
        <v>15.2</v>
      </c>
      <c r="G67" s="81">
        <v>15.1</v>
      </c>
      <c r="H67" s="81">
        <f>G67</f>
        <v>15.1</v>
      </c>
      <c r="I67" s="289">
        <f t="shared" si="5"/>
        <v>99.3421052631579</v>
      </c>
      <c r="J67" s="289"/>
      <c r="K67" s="289"/>
      <c r="L67" s="71">
        <f t="shared" si="6"/>
        <v>0.09999999999999964</v>
      </c>
      <c r="M67" s="112"/>
      <c r="T67" s="87"/>
      <c r="X67" s="78"/>
    </row>
    <row r="68" spans="1:24" ht="102.75" customHeight="1">
      <c r="A68" s="290" t="s">
        <v>61</v>
      </c>
      <c r="B68" s="290" t="s">
        <v>62</v>
      </c>
      <c r="C68" s="290"/>
      <c r="D68" s="290" t="s">
        <v>105</v>
      </c>
      <c r="E68" s="290" t="s">
        <v>39</v>
      </c>
      <c r="F68" s="290" t="s">
        <v>94</v>
      </c>
      <c r="G68" s="304" t="s">
        <v>103</v>
      </c>
      <c r="H68" s="290" t="s">
        <v>106</v>
      </c>
      <c r="I68" s="290" t="s">
        <v>209</v>
      </c>
      <c r="J68" s="290"/>
      <c r="K68" s="290"/>
      <c r="L68" s="290" t="s">
        <v>211</v>
      </c>
      <c r="M68" s="290" t="s">
        <v>210</v>
      </c>
      <c r="T68" s="87"/>
      <c r="X68" s="78"/>
    </row>
    <row r="69" spans="1:24" ht="55.5" customHeight="1">
      <c r="A69" s="290"/>
      <c r="B69" s="290"/>
      <c r="C69" s="290"/>
      <c r="D69" s="290"/>
      <c r="E69" s="290"/>
      <c r="F69" s="290"/>
      <c r="G69" s="305"/>
      <c r="H69" s="290"/>
      <c r="I69" s="290"/>
      <c r="J69" s="290"/>
      <c r="K69" s="290"/>
      <c r="L69" s="290"/>
      <c r="M69" s="290"/>
      <c r="T69" s="87"/>
      <c r="X69" s="78"/>
    </row>
    <row r="70" spans="1:24" ht="50.25" customHeight="1">
      <c r="A70" s="79">
        <v>1</v>
      </c>
      <c r="B70" s="293">
        <v>2</v>
      </c>
      <c r="C70" s="293"/>
      <c r="D70" s="79">
        <v>3</v>
      </c>
      <c r="E70" s="79">
        <v>4</v>
      </c>
      <c r="F70" s="79">
        <v>5</v>
      </c>
      <c r="G70" s="79"/>
      <c r="H70" s="79">
        <v>6</v>
      </c>
      <c r="I70" s="293">
        <v>7</v>
      </c>
      <c r="J70" s="293"/>
      <c r="K70" s="293"/>
      <c r="L70" s="79"/>
      <c r="M70" s="80">
        <v>8</v>
      </c>
      <c r="T70" s="87"/>
      <c r="X70" s="78"/>
    </row>
    <row r="71" spans="1:24" ht="97.5" customHeight="1">
      <c r="A71" s="69" t="s">
        <v>35</v>
      </c>
      <c r="B71" s="285" t="s">
        <v>132</v>
      </c>
      <c r="C71" s="286" t="s">
        <v>118</v>
      </c>
      <c r="D71" s="68">
        <v>842.5</v>
      </c>
      <c r="E71" s="70">
        <v>915.3</v>
      </c>
      <c r="F71" s="70">
        <v>566.5</v>
      </c>
      <c r="G71" s="70">
        <v>556.6</v>
      </c>
      <c r="H71" s="79"/>
      <c r="I71" s="163"/>
      <c r="J71" s="165"/>
      <c r="K71" s="166">
        <f>G71/F71*100</f>
        <v>98.25242718446601</v>
      </c>
      <c r="L71" s="71">
        <f t="shared" si="6"/>
        <v>9.899999999999977</v>
      </c>
      <c r="M71" s="80"/>
      <c r="T71" s="87"/>
      <c r="X71" s="78"/>
    </row>
    <row r="72" spans="1:24" ht="93" customHeight="1">
      <c r="A72" s="69" t="s">
        <v>36</v>
      </c>
      <c r="B72" s="285" t="s">
        <v>133</v>
      </c>
      <c r="C72" s="286" t="s">
        <v>119</v>
      </c>
      <c r="D72" s="68"/>
      <c r="E72" s="70">
        <v>43.3</v>
      </c>
      <c r="F72" s="70">
        <v>15.2</v>
      </c>
      <c r="G72" s="70">
        <v>15.1</v>
      </c>
      <c r="H72" s="79"/>
      <c r="I72" s="163"/>
      <c r="J72" s="165"/>
      <c r="K72" s="166">
        <f>G72/F72*100</f>
        <v>99.3421052631579</v>
      </c>
      <c r="L72" s="71">
        <f t="shared" si="6"/>
        <v>0.09999999999999964</v>
      </c>
      <c r="M72" s="80"/>
      <c r="T72" s="87"/>
      <c r="X72" s="78"/>
    </row>
    <row r="73" spans="1:24" ht="138" customHeight="1">
      <c r="A73" s="88" t="s">
        <v>37</v>
      </c>
      <c r="B73" s="285" t="s">
        <v>178</v>
      </c>
      <c r="C73" s="286"/>
      <c r="D73" s="110"/>
      <c r="E73" s="70">
        <f>E74+E75+E76</f>
        <v>445</v>
      </c>
      <c r="F73" s="70">
        <v>445</v>
      </c>
      <c r="G73" s="70">
        <f>G74+G75+G76</f>
        <v>445</v>
      </c>
      <c r="H73" s="70">
        <f>H74+H75+H76</f>
        <v>445</v>
      </c>
      <c r="I73" s="336">
        <f>G73/F73*100</f>
        <v>100</v>
      </c>
      <c r="J73" s="337"/>
      <c r="K73" s="338"/>
      <c r="L73" s="71">
        <f t="shared" si="6"/>
        <v>0</v>
      </c>
      <c r="M73" s="112"/>
      <c r="T73" s="87"/>
      <c r="X73" s="78"/>
    </row>
    <row r="74" spans="1:24" ht="138.75" customHeight="1">
      <c r="A74" s="88" t="s">
        <v>174</v>
      </c>
      <c r="B74" s="285" t="s">
        <v>176</v>
      </c>
      <c r="C74" s="286"/>
      <c r="D74" s="110"/>
      <c r="E74" s="70">
        <f>10</f>
        <v>10</v>
      </c>
      <c r="F74" s="81">
        <v>10</v>
      </c>
      <c r="G74" s="81">
        <v>10</v>
      </c>
      <c r="H74" s="81">
        <f>G74</f>
        <v>10</v>
      </c>
      <c r="I74" s="289">
        <f t="shared" si="5"/>
        <v>100</v>
      </c>
      <c r="J74" s="289"/>
      <c r="K74" s="289"/>
      <c r="L74" s="71">
        <f t="shared" si="6"/>
        <v>0</v>
      </c>
      <c r="M74" s="112"/>
      <c r="T74" s="87"/>
      <c r="X74" s="78"/>
    </row>
    <row r="75" spans="1:24" ht="180.75" customHeight="1">
      <c r="A75" s="88" t="s">
        <v>175</v>
      </c>
      <c r="B75" s="285" t="s">
        <v>177</v>
      </c>
      <c r="C75" s="286"/>
      <c r="D75" s="110"/>
      <c r="E75" s="70">
        <v>115</v>
      </c>
      <c r="F75" s="81">
        <v>115</v>
      </c>
      <c r="G75" s="81">
        <v>115</v>
      </c>
      <c r="H75" s="81">
        <f>G75</f>
        <v>115</v>
      </c>
      <c r="I75" s="289">
        <f t="shared" si="5"/>
        <v>100</v>
      </c>
      <c r="J75" s="289"/>
      <c r="K75" s="289"/>
      <c r="L75" s="71">
        <f t="shared" si="6"/>
        <v>0</v>
      </c>
      <c r="M75" s="112"/>
      <c r="T75" s="87"/>
      <c r="X75" s="78"/>
    </row>
    <row r="76" spans="1:24" ht="135.75" customHeight="1">
      <c r="A76" s="88" t="s">
        <v>184</v>
      </c>
      <c r="B76" s="285" t="s">
        <v>185</v>
      </c>
      <c r="C76" s="286"/>
      <c r="D76" s="110"/>
      <c r="E76" s="70">
        <v>320</v>
      </c>
      <c r="F76" s="81">
        <v>320</v>
      </c>
      <c r="G76" s="81">
        <v>320</v>
      </c>
      <c r="H76" s="81">
        <f>G76</f>
        <v>320</v>
      </c>
      <c r="I76" s="289">
        <f t="shared" si="5"/>
        <v>100</v>
      </c>
      <c r="J76" s="289"/>
      <c r="K76" s="289"/>
      <c r="L76" s="71">
        <f t="shared" si="6"/>
        <v>0</v>
      </c>
      <c r="M76" s="112"/>
      <c r="T76" s="87"/>
      <c r="X76" s="78"/>
    </row>
    <row r="77" spans="1:24" ht="176.25" customHeight="1">
      <c r="A77" s="88" t="s">
        <v>168</v>
      </c>
      <c r="B77" s="285" t="s">
        <v>167</v>
      </c>
      <c r="C77" s="286"/>
      <c r="D77" s="110"/>
      <c r="E77" s="70">
        <v>64.1</v>
      </c>
      <c r="F77" s="81">
        <v>37.2</v>
      </c>
      <c r="G77" s="81">
        <v>0</v>
      </c>
      <c r="H77" s="81">
        <f>G77</f>
        <v>0</v>
      </c>
      <c r="I77" s="289">
        <f t="shared" si="5"/>
        <v>0</v>
      </c>
      <c r="J77" s="289"/>
      <c r="K77" s="289"/>
      <c r="L77" s="71">
        <f t="shared" si="6"/>
        <v>37.2</v>
      </c>
      <c r="M77" s="105" t="s">
        <v>207</v>
      </c>
      <c r="T77" s="87"/>
      <c r="X77" s="78"/>
    </row>
    <row r="78" spans="1:24" ht="56.25" customHeight="1">
      <c r="A78" s="71"/>
      <c r="B78" s="307" t="s">
        <v>121</v>
      </c>
      <c r="C78" s="308"/>
      <c r="D78" s="110"/>
      <c r="E78" s="110">
        <f aca="true" t="shared" si="7" ref="E78:J78">E71+E72+E73+E77</f>
        <v>1467.6999999999998</v>
      </c>
      <c r="F78" s="110">
        <f t="shared" si="7"/>
        <v>1063.9</v>
      </c>
      <c r="G78" s="110">
        <f t="shared" si="7"/>
        <v>1016.7</v>
      </c>
      <c r="H78" s="110">
        <f t="shared" si="7"/>
        <v>445</v>
      </c>
      <c r="I78" s="110">
        <f t="shared" si="7"/>
        <v>100</v>
      </c>
      <c r="J78" s="110">
        <f t="shared" si="7"/>
        <v>0</v>
      </c>
      <c r="K78" s="82">
        <f>G78/F78*100</f>
        <v>95.56349280947457</v>
      </c>
      <c r="L78" s="82">
        <f t="shared" si="6"/>
        <v>47.200000000000045</v>
      </c>
      <c r="M78" s="112"/>
      <c r="T78" s="87"/>
      <c r="X78" s="78"/>
    </row>
    <row r="79" spans="1:24" ht="51.75" customHeight="1">
      <c r="A79" s="316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8"/>
      <c r="X79" s="78"/>
    </row>
    <row r="80" spans="1:24" ht="51.75" customHeight="1">
      <c r="A80" s="290" t="s">
        <v>61</v>
      </c>
      <c r="B80" s="290" t="s">
        <v>62</v>
      </c>
      <c r="C80" s="290"/>
      <c r="D80" s="290" t="s">
        <v>105</v>
      </c>
      <c r="E80" s="290" t="s">
        <v>39</v>
      </c>
      <c r="F80" s="290" t="s">
        <v>94</v>
      </c>
      <c r="G80" s="304" t="s">
        <v>103</v>
      </c>
      <c r="H80" s="290" t="s">
        <v>106</v>
      </c>
      <c r="I80" s="290" t="s">
        <v>209</v>
      </c>
      <c r="J80" s="290"/>
      <c r="K80" s="290"/>
      <c r="L80" s="290" t="s">
        <v>211</v>
      </c>
      <c r="M80" s="290" t="s">
        <v>210</v>
      </c>
      <c r="X80" s="78"/>
    </row>
    <row r="81" spans="1:24" ht="69" customHeight="1">
      <c r="A81" s="290"/>
      <c r="B81" s="290"/>
      <c r="C81" s="290"/>
      <c r="D81" s="290"/>
      <c r="E81" s="290"/>
      <c r="F81" s="290"/>
      <c r="G81" s="305"/>
      <c r="H81" s="290"/>
      <c r="I81" s="290"/>
      <c r="J81" s="290"/>
      <c r="K81" s="290"/>
      <c r="L81" s="290"/>
      <c r="M81" s="290"/>
      <c r="X81" s="78"/>
    </row>
    <row r="82" spans="1:24" ht="51.75" customHeight="1">
      <c r="A82" s="160">
        <v>1</v>
      </c>
      <c r="B82" s="291">
        <v>2</v>
      </c>
      <c r="C82" s="292"/>
      <c r="D82" s="160"/>
      <c r="E82" s="160">
        <v>3</v>
      </c>
      <c r="F82" s="160">
        <v>4</v>
      </c>
      <c r="G82" s="156">
        <v>5</v>
      </c>
      <c r="H82" s="160"/>
      <c r="I82" s="160"/>
      <c r="J82" s="160"/>
      <c r="K82" s="160">
        <v>6</v>
      </c>
      <c r="L82" s="160">
        <v>7</v>
      </c>
      <c r="M82" s="160">
        <v>8</v>
      </c>
      <c r="X82" s="78"/>
    </row>
    <row r="83" spans="1:24" ht="51.75" customHeight="1">
      <c r="A83" s="287" t="s">
        <v>97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X83" s="78"/>
    </row>
    <row r="84" spans="1:25" ht="409.5" customHeight="1">
      <c r="A84" s="71" t="s">
        <v>81</v>
      </c>
      <c r="B84" s="356" t="s">
        <v>38</v>
      </c>
      <c r="C84" s="357"/>
      <c r="D84" s="70">
        <v>97</v>
      </c>
      <c r="E84" s="70">
        <v>182.3</v>
      </c>
      <c r="F84" s="71">
        <v>141.5</v>
      </c>
      <c r="G84" s="81">
        <v>135.5</v>
      </c>
      <c r="H84" s="71">
        <f aca="true" t="shared" si="8" ref="H84:H99">G84</f>
        <v>135.5</v>
      </c>
      <c r="I84" s="71">
        <f aca="true" t="shared" si="9" ref="I84:K85">E84/D84*100</f>
        <v>187.93814432989691</v>
      </c>
      <c r="J84" s="71">
        <f t="shared" si="9"/>
        <v>77.61930883159627</v>
      </c>
      <c r="K84" s="71">
        <f t="shared" si="9"/>
        <v>95.75971731448763</v>
      </c>
      <c r="L84" s="71">
        <f aca="true" t="shared" si="10" ref="L84:L100">F84-G84</f>
        <v>6</v>
      </c>
      <c r="M84" s="113" t="s">
        <v>198</v>
      </c>
      <c r="T84" s="78"/>
      <c r="U84" s="78">
        <f>E84+E85+E86+E90+E91+E92+E93</f>
        <v>83467.5</v>
      </c>
      <c r="V84" s="78">
        <f>F84+F85+F86+F90+F91+F92+F93</f>
        <v>72682</v>
      </c>
      <c r="W84" s="78">
        <f>G84+G85+G86+G90+G91+G92+G93</f>
        <v>70660</v>
      </c>
      <c r="X84" s="78"/>
      <c r="Y84" s="78"/>
    </row>
    <row r="85" spans="1:24" ht="390.75" customHeight="1">
      <c r="A85" s="71" t="s">
        <v>82</v>
      </c>
      <c r="B85" s="285" t="s">
        <v>161</v>
      </c>
      <c r="C85" s="286"/>
      <c r="D85" s="70">
        <v>40</v>
      </c>
      <c r="E85" s="70">
        <v>1199.8</v>
      </c>
      <c r="F85" s="71">
        <v>735.2</v>
      </c>
      <c r="G85" s="81">
        <v>723.4</v>
      </c>
      <c r="H85" s="71">
        <f t="shared" si="8"/>
        <v>723.4</v>
      </c>
      <c r="I85" s="71">
        <f t="shared" si="9"/>
        <v>2999.4999999999995</v>
      </c>
      <c r="J85" s="71">
        <f t="shared" si="9"/>
        <v>61.276879479913326</v>
      </c>
      <c r="K85" s="71">
        <f t="shared" si="9"/>
        <v>98.39499455930358</v>
      </c>
      <c r="L85" s="71">
        <f t="shared" si="10"/>
        <v>11.800000000000068</v>
      </c>
      <c r="M85" s="113" t="s">
        <v>198</v>
      </c>
      <c r="T85" s="87"/>
      <c r="X85" s="78"/>
    </row>
    <row r="86" spans="1:20" ht="409.5" customHeight="1">
      <c r="A86" s="88" t="s">
        <v>83</v>
      </c>
      <c r="B86" s="354" t="s">
        <v>40</v>
      </c>
      <c r="C86" s="355"/>
      <c r="D86" s="70"/>
      <c r="E86" s="70">
        <v>574.9</v>
      </c>
      <c r="F86" s="71">
        <v>440.8</v>
      </c>
      <c r="G86" s="81">
        <v>440.8</v>
      </c>
      <c r="H86" s="71">
        <f t="shared" si="8"/>
        <v>440.8</v>
      </c>
      <c r="I86" s="71"/>
      <c r="J86" s="71"/>
      <c r="K86" s="71">
        <f>G86/F86*100</f>
        <v>100</v>
      </c>
      <c r="L86" s="71">
        <f t="shared" si="10"/>
        <v>0</v>
      </c>
      <c r="M86" s="113" t="s">
        <v>198</v>
      </c>
      <c r="T86" s="87"/>
    </row>
    <row r="87" spans="1:20" ht="129" customHeight="1">
      <c r="A87" s="290" t="s">
        <v>61</v>
      </c>
      <c r="B87" s="290" t="s">
        <v>62</v>
      </c>
      <c r="C87" s="290"/>
      <c r="D87" s="290" t="s">
        <v>105</v>
      </c>
      <c r="E87" s="290" t="s">
        <v>39</v>
      </c>
      <c r="F87" s="290" t="s">
        <v>94</v>
      </c>
      <c r="G87" s="290" t="s">
        <v>103</v>
      </c>
      <c r="H87" s="290" t="s">
        <v>106</v>
      </c>
      <c r="I87" s="290" t="s">
        <v>209</v>
      </c>
      <c r="J87" s="290"/>
      <c r="K87" s="290"/>
      <c r="L87" s="290" t="s">
        <v>211</v>
      </c>
      <c r="M87" s="290" t="s">
        <v>210</v>
      </c>
      <c r="T87" s="87"/>
    </row>
    <row r="88" spans="1:20" ht="124.5" customHeight="1" hidden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T88" s="87"/>
    </row>
    <row r="89" spans="1:20" ht="43.5" customHeight="1">
      <c r="A89" s="160">
        <v>1</v>
      </c>
      <c r="B89" s="291">
        <v>2</v>
      </c>
      <c r="C89" s="292"/>
      <c r="D89" s="160"/>
      <c r="E89" s="160">
        <v>3</v>
      </c>
      <c r="F89" s="160">
        <v>4</v>
      </c>
      <c r="G89" s="160">
        <v>5</v>
      </c>
      <c r="H89" s="160"/>
      <c r="I89" s="160"/>
      <c r="J89" s="160"/>
      <c r="K89" s="160">
        <v>6</v>
      </c>
      <c r="L89" s="160">
        <v>7</v>
      </c>
      <c r="M89" s="160">
        <v>8</v>
      </c>
      <c r="T89" s="87"/>
    </row>
    <row r="90" spans="1:20" ht="408" customHeight="1">
      <c r="A90" s="88" t="s">
        <v>84</v>
      </c>
      <c r="B90" s="354" t="s">
        <v>41</v>
      </c>
      <c r="C90" s="355"/>
      <c r="D90" s="70"/>
      <c r="E90" s="70">
        <v>30</v>
      </c>
      <c r="F90" s="71">
        <v>22.9</v>
      </c>
      <c r="G90" s="81">
        <v>22.9</v>
      </c>
      <c r="H90" s="71">
        <f t="shared" si="8"/>
        <v>22.9</v>
      </c>
      <c r="I90" s="71"/>
      <c r="J90" s="71"/>
      <c r="K90" s="71">
        <f>G90/F90*100</f>
        <v>100</v>
      </c>
      <c r="L90" s="71">
        <f t="shared" si="10"/>
        <v>0</v>
      </c>
      <c r="M90" s="113" t="s">
        <v>198</v>
      </c>
      <c r="T90" s="87"/>
    </row>
    <row r="91" spans="1:25" ht="392.25" customHeight="1">
      <c r="A91" s="88" t="s">
        <v>109</v>
      </c>
      <c r="B91" s="285" t="s">
        <v>42</v>
      </c>
      <c r="C91" s="286"/>
      <c r="D91" s="70"/>
      <c r="E91" s="70">
        <v>159.7</v>
      </c>
      <c r="F91" s="71">
        <v>149.1</v>
      </c>
      <c r="G91" s="81">
        <v>149.1</v>
      </c>
      <c r="H91" s="71">
        <f t="shared" si="8"/>
        <v>149.1</v>
      </c>
      <c r="I91" s="289">
        <f>G91/F91*100</f>
        <v>100</v>
      </c>
      <c r="J91" s="289"/>
      <c r="K91" s="289"/>
      <c r="L91" s="71">
        <f t="shared" si="10"/>
        <v>0</v>
      </c>
      <c r="M91" s="114">
        <v>130</v>
      </c>
      <c r="T91" s="87"/>
      <c r="Y91" s="78"/>
    </row>
    <row r="92" spans="1:13" ht="223.5" customHeight="1">
      <c r="A92" s="88" t="s">
        <v>110</v>
      </c>
      <c r="B92" s="288" t="s">
        <v>43</v>
      </c>
      <c r="C92" s="288"/>
      <c r="D92" s="70">
        <v>0.8</v>
      </c>
      <c r="E92" s="70">
        <v>1233.8</v>
      </c>
      <c r="F92" s="71">
        <v>842</v>
      </c>
      <c r="G92" s="71">
        <v>830.3</v>
      </c>
      <c r="H92" s="71">
        <f t="shared" si="8"/>
        <v>830.3</v>
      </c>
      <c r="I92" s="289">
        <f>G92/F92*100</f>
        <v>98.6104513064133</v>
      </c>
      <c r="J92" s="289"/>
      <c r="K92" s="289"/>
      <c r="L92" s="71">
        <f t="shared" si="10"/>
        <v>11.700000000000045</v>
      </c>
      <c r="M92" s="113" t="s">
        <v>198</v>
      </c>
    </row>
    <row r="93" spans="1:18" ht="218.25" customHeight="1">
      <c r="A93" s="88" t="s">
        <v>112</v>
      </c>
      <c r="B93" s="285" t="s">
        <v>44</v>
      </c>
      <c r="C93" s="286"/>
      <c r="D93" s="70"/>
      <c r="E93" s="70">
        <v>80087</v>
      </c>
      <c r="F93" s="71">
        <v>70350.5</v>
      </c>
      <c r="G93" s="71">
        <v>68358</v>
      </c>
      <c r="H93" s="71">
        <f>G93</f>
        <v>68358</v>
      </c>
      <c r="I93" s="71"/>
      <c r="J93" s="71"/>
      <c r="K93" s="71">
        <f>G93/F93*100</f>
        <v>97.16775289443572</v>
      </c>
      <c r="L93" s="71">
        <f t="shared" si="10"/>
        <v>1992.5</v>
      </c>
      <c r="M93" s="113" t="s">
        <v>199</v>
      </c>
      <c r="N93" s="71"/>
      <c r="Q93" s="115"/>
      <c r="R93" s="115"/>
    </row>
    <row r="94" spans="1:18" ht="147.75" customHeight="1">
      <c r="A94" s="290" t="s">
        <v>61</v>
      </c>
      <c r="B94" s="290" t="s">
        <v>62</v>
      </c>
      <c r="C94" s="290"/>
      <c r="D94" s="290" t="s">
        <v>105</v>
      </c>
      <c r="E94" s="290" t="s">
        <v>39</v>
      </c>
      <c r="F94" s="290" t="s">
        <v>94</v>
      </c>
      <c r="G94" s="290" t="s">
        <v>103</v>
      </c>
      <c r="H94" s="290" t="s">
        <v>106</v>
      </c>
      <c r="I94" s="290" t="s">
        <v>209</v>
      </c>
      <c r="J94" s="290"/>
      <c r="K94" s="290"/>
      <c r="L94" s="290" t="s">
        <v>211</v>
      </c>
      <c r="M94" s="290" t="s">
        <v>210</v>
      </c>
      <c r="N94" s="71"/>
      <c r="Q94" s="115"/>
      <c r="R94" s="115"/>
    </row>
    <row r="95" spans="1:18" ht="218.25" customHeight="1" hidden="1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71"/>
      <c r="Q95" s="115"/>
      <c r="R95" s="115"/>
    </row>
    <row r="96" spans="1:18" ht="45.75" customHeight="1">
      <c r="A96" s="160">
        <v>1</v>
      </c>
      <c r="B96" s="291">
        <v>2</v>
      </c>
      <c r="C96" s="292"/>
      <c r="D96" s="160"/>
      <c r="E96" s="160">
        <v>3</v>
      </c>
      <c r="F96" s="160">
        <v>4</v>
      </c>
      <c r="G96" s="160">
        <v>5</v>
      </c>
      <c r="H96" s="160"/>
      <c r="I96" s="160"/>
      <c r="J96" s="160"/>
      <c r="K96" s="160">
        <v>6</v>
      </c>
      <c r="L96" s="160">
        <v>7</v>
      </c>
      <c r="M96" s="160">
        <v>8</v>
      </c>
      <c r="N96" s="71"/>
      <c r="Q96" s="115"/>
      <c r="R96" s="115"/>
    </row>
    <row r="97" spans="1:18" ht="231" customHeight="1">
      <c r="A97" s="88" t="s">
        <v>115</v>
      </c>
      <c r="B97" s="285" t="s">
        <v>45</v>
      </c>
      <c r="C97" s="286"/>
      <c r="D97" s="70"/>
      <c r="E97" s="70">
        <v>0.6</v>
      </c>
      <c r="F97" s="71">
        <v>0.4</v>
      </c>
      <c r="G97" s="71">
        <v>0.4</v>
      </c>
      <c r="H97" s="71">
        <f t="shared" si="8"/>
        <v>0.4</v>
      </c>
      <c r="I97" s="71"/>
      <c r="J97" s="71"/>
      <c r="K97" s="71">
        <f>G97/F97*100</f>
        <v>100</v>
      </c>
      <c r="L97" s="71">
        <f t="shared" si="10"/>
        <v>0</v>
      </c>
      <c r="M97" s="83"/>
      <c r="N97" s="71"/>
      <c r="Q97" s="115"/>
      <c r="R97" s="115"/>
    </row>
    <row r="98" spans="1:24" s="116" customFormat="1" ht="307.5" customHeight="1">
      <c r="A98" s="88" t="s">
        <v>116</v>
      </c>
      <c r="B98" s="285" t="s">
        <v>212</v>
      </c>
      <c r="C98" s="286"/>
      <c r="D98" s="70"/>
      <c r="E98" s="70">
        <v>876.8</v>
      </c>
      <c r="F98" s="71">
        <v>593.1</v>
      </c>
      <c r="G98" s="71">
        <v>555.2</v>
      </c>
      <c r="H98" s="71">
        <f t="shared" si="8"/>
        <v>555.2</v>
      </c>
      <c r="I98" s="71"/>
      <c r="J98" s="71"/>
      <c r="K98" s="71">
        <f>G98/F98*100</f>
        <v>93.60984656887541</v>
      </c>
      <c r="L98" s="71">
        <f t="shared" si="10"/>
        <v>37.89999999999998</v>
      </c>
      <c r="M98" s="113" t="s">
        <v>200</v>
      </c>
      <c r="Q98" s="117"/>
      <c r="R98" s="117"/>
      <c r="W98" s="118"/>
      <c r="X98" s="118"/>
    </row>
    <row r="99" spans="1:25" s="116" customFormat="1" ht="219" customHeight="1">
      <c r="A99" s="88" t="s">
        <v>122</v>
      </c>
      <c r="B99" s="285" t="s">
        <v>46</v>
      </c>
      <c r="C99" s="286"/>
      <c r="D99" s="70"/>
      <c r="E99" s="70">
        <v>185.6</v>
      </c>
      <c r="F99" s="71">
        <v>121.8</v>
      </c>
      <c r="G99" s="71">
        <v>112</v>
      </c>
      <c r="H99" s="71">
        <f t="shared" si="8"/>
        <v>112</v>
      </c>
      <c r="I99" s="71"/>
      <c r="J99" s="71"/>
      <c r="K99" s="71">
        <f>G99/F99*100</f>
        <v>91.95402298850574</v>
      </c>
      <c r="L99" s="71">
        <f t="shared" si="10"/>
        <v>9.799999999999997</v>
      </c>
      <c r="M99" s="113" t="s">
        <v>200</v>
      </c>
      <c r="Q99" s="117"/>
      <c r="R99" s="117"/>
      <c r="W99" s="118"/>
      <c r="X99" s="118"/>
      <c r="Y99" s="118">
        <f>F100-F99-F98-F97</f>
        <v>72690</v>
      </c>
    </row>
    <row r="100" spans="1:13" ht="45.75" customHeight="1">
      <c r="A100" s="119"/>
      <c r="B100" s="358" t="s">
        <v>125</v>
      </c>
      <c r="C100" s="359"/>
      <c r="D100" s="119"/>
      <c r="E100" s="120">
        <f>SUM(E84:E99)</f>
        <v>84536.50000000001</v>
      </c>
      <c r="F100" s="120">
        <f>SUM(F84:F99)</f>
        <v>73405.3</v>
      </c>
      <c r="G100" s="120">
        <f>SUM(G84:G99)</f>
        <v>71337.59999999999</v>
      </c>
      <c r="H100" s="120">
        <f>SUM(H84:H99)</f>
        <v>71327.59999999999</v>
      </c>
      <c r="I100" s="120">
        <f>SUM(I84:I92)</f>
        <v>3386.04859563631</v>
      </c>
      <c r="J100" s="120">
        <f>SUM(J84:J92)</f>
        <v>138.8961883115096</v>
      </c>
      <c r="K100" s="120">
        <f>G100/F100*100</f>
        <v>97.18317342208258</v>
      </c>
      <c r="L100" s="82">
        <f t="shared" si="10"/>
        <v>2067.7000000000116</v>
      </c>
      <c r="M100" s="121"/>
    </row>
    <row r="101" spans="1:13" ht="39" customHeight="1">
      <c r="A101" s="287" t="s">
        <v>85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</row>
    <row r="102" spans="1:13" ht="1.5" customHeight="1">
      <c r="A102" s="289" t="s">
        <v>86</v>
      </c>
      <c r="B102" s="329" t="s">
        <v>47</v>
      </c>
      <c r="C102" s="330"/>
      <c r="D102" s="70"/>
      <c r="E102" s="122"/>
      <c r="F102" s="122"/>
      <c r="G102" s="122"/>
      <c r="H102" s="122"/>
      <c r="I102" s="335"/>
      <c r="J102" s="335"/>
      <c r="K102" s="335"/>
      <c r="L102" s="122"/>
      <c r="M102" s="112"/>
    </row>
    <row r="103" spans="1:13" ht="16.5" customHeight="1">
      <c r="A103" s="289"/>
      <c r="B103" s="331"/>
      <c r="C103" s="332"/>
      <c r="D103" s="326">
        <v>50</v>
      </c>
      <c r="E103" s="326">
        <f>E105+E106</f>
        <v>2655.5</v>
      </c>
      <c r="F103" s="326">
        <f>F105+F106</f>
        <v>2249.6</v>
      </c>
      <c r="G103" s="326">
        <f>G105+G106</f>
        <v>832.4</v>
      </c>
      <c r="H103" s="326">
        <f>H105+H106</f>
        <v>832.4</v>
      </c>
      <c r="I103" s="71"/>
      <c r="J103" s="71"/>
      <c r="K103" s="289">
        <f>G103/F103*100</f>
        <v>37.002133712660026</v>
      </c>
      <c r="L103" s="324">
        <f aca="true" t="shared" si="11" ref="L103:L121">F103-G103</f>
        <v>1417.1999999999998</v>
      </c>
      <c r="M103" s="321" t="s">
        <v>201</v>
      </c>
    </row>
    <row r="104" spans="1:29" ht="151.5" customHeight="1">
      <c r="A104" s="289"/>
      <c r="B104" s="333"/>
      <c r="C104" s="334"/>
      <c r="D104" s="326"/>
      <c r="E104" s="326"/>
      <c r="F104" s="326"/>
      <c r="G104" s="326"/>
      <c r="H104" s="326"/>
      <c r="I104" s="71"/>
      <c r="J104" s="71"/>
      <c r="K104" s="289"/>
      <c r="L104" s="325"/>
      <c r="M104" s="321"/>
      <c r="V104" s="78"/>
      <c r="W104" s="78">
        <f>G103+G63</f>
        <v>36931.1</v>
      </c>
      <c r="X104" s="78"/>
      <c r="AB104" s="78">
        <f>F120+F63+F92</f>
        <v>40614.299999999996</v>
      </c>
      <c r="AC104" s="78">
        <f>G120+G63+G92</f>
        <v>38013.2</v>
      </c>
    </row>
    <row r="105" spans="1:28" ht="44.25" customHeight="1" hidden="1">
      <c r="A105" s="71"/>
      <c r="B105" s="288" t="s">
        <v>130</v>
      </c>
      <c r="C105" s="288"/>
      <c r="D105" s="70"/>
      <c r="E105" s="70">
        <v>2619.4</v>
      </c>
      <c r="F105" s="70">
        <v>2213.5</v>
      </c>
      <c r="G105" s="71">
        <v>796.3</v>
      </c>
      <c r="H105" s="71">
        <f>G105</f>
        <v>796.3</v>
      </c>
      <c r="I105" s="71"/>
      <c r="J105" s="71"/>
      <c r="K105" s="71">
        <f>G105/F105*100</f>
        <v>35.974700700248476</v>
      </c>
      <c r="L105" s="71">
        <f t="shared" si="11"/>
        <v>1417.2</v>
      </c>
      <c r="M105" s="123"/>
      <c r="V105" s="78"/>
      <c r="W105" s="78"/>
      <c r="X105" s="78"/>
      <c r="AB105" s="78"/>
    </row>
    <row r="106" spans="1:28" ht="21.75" customHeight="1" hidden="1">
      <c r="A106" s="71"/>
      <c r="B106" s="288" t="s">
        <v>192</v>
      </c>
      <c r="C106" s="288"/>
      <c r="D106" s="70"/>
      <c r="E106" s="70">
        <v>36.1</v>
      </c>
      <c r="F106" s="70">
        <v>36.1</v>
      </c>
      <c r="G106" s="71">
        <v>36.1</v>
      </c>
      <c r="H106" s="71">
        <f>G106</f>
        <v>36.1</v>
      </c>
      <c r="I106" s="71"/>
      <c r="J106" s="71"/>
      <c r="K106" s="71">
        <f>G106/F106*100</f>
        <v>100</v>
      </c>
      <c r="L106" s="71">
        <f t="shared" si="11"/>
        <v>0</v>
      </c>
      <c r="M106" s="124"/>
      <c r="V106" s="78"/>
      <c r="W106" s="78"/>
      <c r="X106" s="78"/>
      <c r="AB106" s="78"/>
    </row>
    <row r="107" spans="1:28" ht="86.25" customHeight="1">
      <c r="A107" s="71" t="s">
        <v>87</v>
      </c>
      <c r="B107" s="288" t="s">
        <v>48</v>
      </c>
      <c r="C107" s="288"/>
      <c r="D107" s="70">
        <v>3681.3</v>
      </c>
      <c r="E107" s="70">
        <v>158.7</v>
      </c>
      <c r="F107" s="71">
        <v>73</v>
      </c>
      <c r="G107" s="71">
        <v>47.1</v>
      </c>
      <c r="H107" s="71">
        <f>G107</f>
        <v>47.1</v>
      </c>
      <c r="I107" s="71"/>
      <c r="J107" s="71"/>
      <c r="K107" s="71">
        <f>G107/F107*100</f>
        <v>64.5205479452055</v>
      </c>
      <c r="L107" s="71">
        <f t="shared" si="11"/>
        <v>25.9</v>
      </c>
      <c r="M107" s="124"/>
      <c r="V107" s="78">
        <f>H107+H108+H110+H114+H117</f>
        <v>251.8</v>
      </c>
      <c r="AB107" s="78">
        <f>G107+G108+G110</f>
        <v>152.1</v>
      </c>
    </row>
    <row r="108" spans="1:28" ht="72.75" customHeight="1">
      <c r="A108" s="289" t="s">
        <v>88</v>
      </c>
      <c r="B108" s="288" t="s">
        <v>202</v>
      </c>
      <c r="C108" s="288"/>
      <c r="D108" s="327">
        <v>13.4</v>
      </c>
      <c r="E108" s="327">
        <v>79.8</v>
      </c>
      <c r="F108" s="324">
        <v>79.7</v>
      </c>
      <c r="G108" s="324">
        <v>73.8</v>
      </c>
      <c r="H108" s="289">
        <f>G108</f>
        <v>73.8</v>
      </c>
      <c r="I108" s="289">
        <f>G108/F108*100</f>
        <v>92.59723964868255</v>
      </c>
      <c r="J108" s="289"/>
      <c r="K108" s="289"/>
      <c r="L108" s="324">
        <f t="shared" si="11"/>
        <v>5.900000000000006</v>
      </c>
      <c r="M108" s="322" t="s">
        <v>203</v>
      </c>
      <c r="AB108" s="78">
        <f>G78</f>
        <v>1016.7</v>
      </c>
    </row>
    <row r="109" spans="1:13" ht="120" customHeight="1">
      <c r="A109" s="289"/>
      <c r="B109" s="288"/>
      <c r="C109" s="288"/>
      <c r="D109" s="328"/>
      <c r="E109" s="328"/>
      <c r="F109" s="325"/>
      <c r="G109" s="325"/>
      <c r="H109" s="289"/>
      <c r="I109" s="289"/>
      <c r="J109" s="289"/>
      <c r="K109" s="289"/>
      <c r="L109" s="325"/>
      <c r="M109" s="323"/>
    </row>
    <row r="110" spans="1:13" ht="129" customHeight="1">
      <c r="A110" s="71" t="s">
        <v>101</v>
      </c>
      <c r="B110" s="288" t="s">
        <v>117</v>
      </c>
      <c r="C110" s="288"/>
      <c r="D110" s="70">
        <v>97.1</v>
      </c>
      <c r="E110" s="70">
        <v>68.8</v>
      </c>
      <c r="F110" s="71">
        <v>56.1</v>
      </c>
      <c r="G110" s="71">
        <v>31.2</v>
      </c>
      <c r="H110" s="71">
        <f>G110</f>
        <v>31.2</v>
      </c>
      <c r="I110" s="71">
        <f>H110</f>
        <v>31.2</v>
      </c>
      <c r="J110" s="71">
        <f>I110</f>
        <v>31.2</v>
      </c>
      <c r="K110" s="71">
        <f aca="true" t="shared" si="12" ref="K110:K121">G110/F110*100</f>
        <v>55.61497326203209</v>
      </c>
      <c r="L110" s="71">
        <f t="shared" si="11"/>
        <v>24.900000000000002</v>
      </c>
      <c r="M110" s="83" t="s">
        <v>204</v>
      </c>
    </row>
    <row r="111" spans="1:13" ht="121.5" customHeight="1">
      <c r="A111" s="290" t="s">
        <v>61</v>
      </c>
      <c r="B111" s="290" t="s">
        <v>62</v>
      </c>
      <c r="C111" s="290"/>
      <c r="D111" s="290" t="s">
        <v>105</v>
      </c>
      <c r="E111" s="290" t="s">
        <v>39</v>
      </c>
      <c r="F111" s="290" t="s">
        <v>94</v>
      </c>
      <c r="G111" s="290" t="s">
        <v>103</v>
      </c>
      <c r="H111" s="290" t="s">
        <v>106</v>
      </c>
      <c r="I111" s="290" t="s">
        <v>209</v>
      </c>
      <c r="J111" s="290"/>
      <c r="K111" s="290"/>
      <c r="L111" s="290" t="s">
        <v>211</v>
      </c>
      <c r="M111" s="290" t="s">
        <v>210</v>
      </c>
    </row>
    <row r="112" spans="1:13" ht="23.2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</row>
    <row r="113" spans="1:13" ht="51.75" customHeight="1">
      <c r="A113" s="160">
        <v>1</v>
      </c>
      <c r="B113" s="291">
        <v>2</v>
      </c>
      <c r="C113" s="292"/>
      <c r="D113" s="160"/>
      <c r="E113" s="160">
        <v>3</v>
      </c>
      <c r="F113" s="160">
        <v>4</v>
      </c>
      <c r="G113" s="160">
        <v>5</v>
      </c>
      <c r="H113" s="160"/>
      <c r="I113" s="160"/>
      <c r="J113" s="160"/>
      <c r="K113" s="160">
        <v>6</v>
      </c>
      <c r="L113" s="160">
        <v>7</v>
      </c>
      <c r="M113" s="160">
        <v>8</v>
      </c>
    </row>
    <row r="114" spans="1:13" ht="279.75" customHeight="1">
      <c r="A114" s="88" t="s">
        <v>49</v>
      </c>
      <c r="B114" s="285" t="s">
        <v>52</v>
      </c>
      <c r="C114" s="286"/>
      <c r="D114" s="70"/>
      <c r="E114" s="70">
        <f>E115+E116</f>
        <v>150</v>
      </c>
      <c r="F114" s="70">
        <f>F115+F116</f>
        <v>116.5</v>
      </c>
      <c r="G114" s="70">
        <f>G115+G116</f>
        <v>77.7</v>
      </c>
      <c r="H114" s="70">
        <f>H115+H116</f>
        <v>77.7</v>
      </c>
      <c r="I114" s="71"/>
      <c r="J114" s="71"/>
      <c r="K114" s="71">
        <f t="shared" si="12"/>
        <v>66.69527896995709</v>
      </c>
      <c r="L114" s="71">
        <f t="shared" si="11"/>
        <v>38.8</v>
      </c>
      <c r="M114" s="83" t="s">
        <v>204</v>
      </c>
    </row>
    <row r="115" spans="1:13" ht="45.75" customHeight="1" hidden="1">
      <c r="A115" s="88" t="s">
        <v>50</v>
      </c>
      <c r="B115" s="285" t="s">
        <v>53</v>
      </c>
      <c r="C115" s="286"/>
      <c r="D115" s="70"/>
      <c r="E115" s="70">
        <v>80</v>
      </c>
      <c r="F115" s="71">
        <v>46.5</v>
      </c>
      <c r="G115" s="71">
        <v>23.5</v>
      </c>
      <c r="H115" s="71">
        <f>G115</f>
        <v>23.5</v>
      </c>
      <c r="I115" s="71"/>
      <c r="J115" s="71"/>
      <c r="K115" s="71">
        <f t="shared" si="12"/>
        <v>50.53763440860215</v>
      </c>
      <c r="L115" s="71">
        <f t="shared" si="11"/>
        <v>23</v>
      </c>
      <c r="M115" s="124"/>
    </row>
    <row r="116" spans="1:13" ht="43.5" customHeight="1" hidden="1">
      <c r="A116" s="88" t="s">
        <v>51</v>
      </c>
      <c r="B116" s="285" t="s">
        <v>54</v>
      </c>
      <c r="C116" s="286"/>
      <c r="D116" s="70"/>
      <c r="E116" s="70">
        <v>70</v>
      </c>
      <c r="F116" s="71">
        <v>70</v>
      </c>
      <c r="G116" s="71">
        <v>54.2</v>
      </c>
      <c r="H116" s="71">
        <f>G116</f>
        <v>54.2</v>
      </c>
      <c r="I116" s="71"/>
      <c r="J116" s="71"/>
      <c r="K116" s="71">
        <f t="shared" si="12"/>
        <v>77.42857142857143</v>
      </c>
      <c r="L116" s="71">
        <f t="shared" si="11"/>
        <v>15.799999999999997</v>
      </c>
      <c r="M116" s="124"/>
    </row>
    <row r="117" spans="1:13" ht="122.25" customHeight="1">
      <c r="A117" s="88" t="s">
        <v>180</v>
      </c>
      <c r="B117" s="285" t="s">
        <v>179</v>
      </c>
      <c r="C117" s="286"/>
      <c r="D117" s="70"/>
      <c r="E117" s="70">
        <f>E118+E119</f>
        <v>31.9</v>
      </c>
      <c r="F117" s="70">
        <f>F118+F119</f>
        <v>25.1</v>
      </c>
      <c r="G117" s="70">
        <f>G118+G119</f>
        <v>22</v>
      </c>
      <c r="H117" s="71">
        <f>G117</f>
        <v>22</v>
      </c>
      <c r="I117" s="71"/>
      <c r="J117" s="71"/>
      <c r="K117" s="71">
        <f t="shared" si="12"/>
        <v>87.64940239043824</v>
      </c>
      <c r="L117" s="71">
        <f t="shared" si="11"/>
        <v>3.1000000000000014</v>
      </c>
      <c r="M117" s="83" t="s">
        <v>204</v>
      </c>
    </row>
    <row r="118" spans="1:13" ht="87.75" customHeight="1" hidden="1">
      <c r="A118" s="88"/>
      <c r="B118" s="285" t="s">
        <v>181</v>
      </c>
      <c r="C118" s="286"/>
      <c r="D118" s="70"/>
      <c r="E118" s="70">
        <v>21.8</v>
      </c>
      <c r="F118" s="71">
        <v>19</v>
      </c>
      <c r="G118" s="71">
        <v>19</v>
      </c>
      <c r="H118" s="71">
        <f>G118</f>
        <v>19</v>
      </c>
      <c r="I118" s="71"/>
      <c r="J118" s="71"/>
      <c r="K118" s="71">
        <f t="shared" si="12"/>
        <v>100</v>
      </c>
      <c r="L118" s="71">
        <f t="shared" si="11"/>
        <v>0</v>
      </c>
      <c r="M118" s="124"/>
    </row>
    <row r="119" spans="1:13" ht="55.5" customHeight="1" hidden="1">
      <c r="A119" s="88"/>
      <c r="B119" s="285" t="s">
        <v>182</v>
      </c>
      <c r="C119" s="286"/>
      <c r="D119" s="70"/>
      <c r="E119" s="70">
        <v>10.1</v>
      </c>
      <c r="F119" s="71">
        <v>6.1</v>
      </c>
      <c r="G119" s="71">
        <v>3</v>
      </c>
      <c r="H119" s="71">
        <f>G119</f>
        <v>3</v>
      </c>
      <c r="I119" s="71"/>
      <c r="J119" s="71"/>
      <c r="K119" s="71">
        <f t="shared" si="12"/>
        <v>49.180327868852466</v>
      </c>
      <c r="L119" s="71">
        <f t="shared" si="11"/>
        <v>3.0999999999999996</v>
      </c>
      <c r="M119" s="124"/>
    </row>
    <row r="120" spans="1:27" ht="49.5" customHeight="1">
      <c r="A120" s="71"/>
      <c r="B120" s="296" t="s">
        <v>89</v>
      </c>
      <c r="C120" s="296"/>
      <c r="D120" s="82" t="e">
        <f>D103+D107+D108+D110+#REF!</f>
        <v>#REF!</v>
      </c>
      <c r="E120" s="82">
        <f>E103+E107+E108+E110+E114+E117</f>
        <v>3144.7000000000003</v>
      </c>
      <c r="F120" s="82">
        <f>F103+F107+F108+F110+F114+F117</f>
        <v>2599.9999999999995</v>
      </c>
      <c r="G120" s="82">
        <f>G103+G107+G108+G110+G114+G117</f>
        <v>1084.2</v>
      </c>
      <c r="H120" s="82">
        <f>H103+H107+H108+H110+H114+H117</f>
        <v>1084.2</v>
      </c>
      <c r="I120" s="82">
        <f>SUM(I103:I110)</f>
        <v>123.79723964868255</v>
      </c>
      <c r="J120" s="82">
        <f>SUM(J103:J110)</f>
        <v>31.2</v>
      </c>
      <c r="K120" s="71">
        <f t="shared" si="12"/>
        <v>41.70000000000001</v>
      </c>
      <c r="L120" s="82">
        <f t="shared" si="11"/>
        <v>1515.7999999999995</v>
      </c>
      <c r="M120" s="125"/>
      <c r="N120" s="125">
        <f>N103+N107+N108+N110</f>
        <v>0</v>
      </c>
      <c r="T120" s="87"/>
      <c r="X120" s="78"/>
      <c r="AA120" s="87">
        <v>8078.2</v>
      </c>
    </row>
    <row r="121" spans="1:21" ht="48" customHeight="1">
      <c r="A121" s="71"/>
      <c r="B121" s="319" t="s">
        <v>123</v>
      </c>
      <c r="C121" s="320"/>
      <c r="D121" s="82"/>
      <c r="E121" s="82">
        <f aca="true" t="shared" si="13" ref="E121:J121">E63+E78+E100+E120</f>
        <v>131529.6</v>
      </c>
      <c r="F121" s="82">
        <f t="shared" si="13"/>
        <v>114241.5</v>
      </c>
      <c r="G121" s="82">
        <f t="shared" si="13"/>
        <v>109537.19999999998</v>
      </c>
      <c r="H121" s="82">
        <f t="shared" si="13"/>
        <v>91717.79999999999</v>
      </c>
      <c r="I121" s="82">
        <f t="shared" si="13"/>
        <v>3706.9576631783434</v>
      </c>
      <c r="J121" s="82">
        <f t="shared" si="13"/>
        <v>170.0961883115096</v>
      </c>
      <c r="K121" s="82">
        <f t="shared" si="12"/>
        <v>95.88214440461653</v>
      </c>
      <c r="L121" s="82">
        <f t="shared" si="11"/>
        <v>4704.3000000000175</v>
      </c>
      <c r="M121" s="125"/>
      <c r="T121" s="87"/>
      <c r="U121" s="87"/>
    </row>
    <row r="122" spans="1:13" ht="60" customHeight="1">
      <c r="A122" s="287" t="s">
        <v>91</v>
      </c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</row>
    <row r="123" spans="1:27" ht="409.5" customHeight="1">
      <c r="A123" s="71"/>
      <c r="B123" s="288" t="s">
        <v>96</v>
      </c>
      <c r="C123" s="288"/>
      <c r="D123" s="126">
        <v>5841.1</v>
      </c>
      <c r="E123" s="82">
        <v>9147.5</v>
      </c>
      <c r="F123" s="82">
        <v>5855.8</v>
      </c>
      <c r="G123" s="82">
        <v>5390.9</v>
      </c>
      <c r="H123" s="82">
        <f>G123</f>
        <v>5390.9</v>
      </c>
      <c r="I123" s="127"/>
      <c r="J123" s="127"/>
      <c r="K123" s="82">
        <f>G123/F123*100</f>
        <v>92.060862734383</v>
      </c>
      <c r="L123" s="82"/>
      <c r="M123" s="159" t="s">
        <v>208</v>
      </c>
      <c r="AA123" s="87" t="e">
        <f>AA120-#REF!</f>
        <v>#REF!</v>
      </c>
    </row>
    <row r="124" spans="1:27" ht="90" customHeight="1">
      <c r="A124" s="316" t="s">
        <v>55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8"/>
      <c r="AA124" s="87"/>
    </row>
    <row r="125" spans="1:27" ht="216" customHeight="1">
      <c r="A125" s="92"/>
      <c r="B125" s="285" t="s">
        <v>162</v>
      </c>
      <c r="C125" s="286"/>
      <c r="D125" s="128"/>
      <c r="E125" s="82">
        <v>10.2</v>
      </c>
      <c r="F125" s="82">
        <v>10.2</v>
      </c>
      <c r="G125" s="82">
        <v>10.2</v>
      </c>
      <c r="H125" s="82">
        <f>G125</f>
        <v>10.2</v>
      </c>
      <c r="I125" s="127"/>
      <c r="J125" s="127"/>
      <c r="K125" s="82">
        <f>G125/F125*100</f>
        <v>100</v>
      </c>
      <c r="L125" s="82"/>
      <c r="M125" s="125"/>
      <c r="AA125" s="87"/>
    </row>
    <row r="126" spans="1:27" ht="93.75" customHeight="1">
      <c r="A126" s="304" t="s">
        <v>61</v>
      </c>
      <c r="B126" s="347" t="s">
        <v>62</v>
      </c>
      <c r="C126" s="349"/>
      <c r="D126" s="290" t="s">
        <v>105</v>
      </c>
      <c r="E126" s="304" t="s">
        <v>39</v>
      </c>
      <c r="F126" s="304" t="s">
        <v>94</v>
      </c>
      <c r="G126" s="304" t="s">
        <v>103</v>
      </c>
      <c r="H126" s="290" t="s">
        <v>106</v>
      </c>
      <c r="I126" s="347" t="s">
        <v>209</v>
      </c>
      <c r="J126" s="348"/>
      <c r="K126" s="349"/>
      <c r="L126" s="304" t="s">
        <v>211</v>
      </c>
      <c r="M126" s="304" t="s">
        <v>210</v>
      </c>
      <c r="AA126" s="87"/>
    </row>
    <row r="127" spans="1:27" ht="44.25" customHeight="1">
      <c r="A127" s="305"/>
      <c r="B127" s="350"/>
      <c r="C127" s="352"/>
      <c r="D127" s="290"/>
      <c r="E127" s="305"/>
      <c r="F127" s="305"/>
      <c r="G127" s="305"/>
      <c r="H127" s="290"/>
      <c r="I127" s="350"/>
      <c r="J127" s="351"/>
      <c r="K127" s="352"/>
      <c r="L127" s="305"/>
      <c r="M127" s="305"/>
      <c r="AA127" s="87"/>
    </row>
    <row r="128" spans="1:27" ht="44.25" customHeight="1">
      <c r="A128" s="160">
        <v>1</v>
      </c>
      <c r="B128" s="291">
        <v>2</v>
      </c>
      <c r="C128" s="292"/>
      <c r="D128" s="160"/>
      <c r="E128" s="160">
        <v>3</v>
      </c>
      <c r="F128" s="160">
        <v>4</v>
      </c>
      <c r="G128" s="160">
        <v>5</v>
      </c>
      <c r="H128" s="160"/>
      <c r="I128" s="160"/>
      <c r="J128" s="160"/>
      <c r="K128" s="160">
        <v>6</v>
      </c>
      <c r="L128" s="160">
        <v>7</v>
      </c>
      <c r="M128" s="160">
        <v>8</v>
      </c>
      <c r="AA128" s="87"/>
    </row>
    <row r="129" spans="1:27" ht="105" customHeight="1">
      <c r="A129" s="316" t="s">
        <v>135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8"/>
      <c r="AA129" s="87"/>
    </row>
    <row r="130" spans="1:27" ht="348" customHeight="1">
      <c r="A130" s="88"/>
      <c r="B130" s="285" t="s">
        <v>183</v>
      </c>
      <c r="C130" s="286"/>
      <c r="D130" s="128"/>
      <c r="E130" s="82">
        <v>160.9</v>
      </c>
      <c r="F130" s="82">
        <v>160.9</v>
      </c>
      <c r="G130" s="82">
        <v>160.9</v>
      </c>
      <c r="H130" s="82">
        <f>G130</f>
        <v>160.9</v>
      </c>
      <c r="I130" s="127"/>
      <c r="J130" s="127"/>
      <c r="K130" s="82">
        <f>G130/F130*100</f>
        <v>100</v>
      </c>
      <c r="L130" s="82"/>
      <c r="M130" s="125"/>
      <c r="AA130" s="87"/>
    </row>
    <row r="131" spans="1:27" ht="60" customHeight="1">
      <c r="A131" s="316" t="s">
        <v>164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8"/>
      <c r="AA131" s="87"/>
    </row>
    <row r="132" spans="1:27" ht="141" customHeight="1">
      <c r="A132" s="88"/>
      <c r="B132" s="285" t="s">
        <v>165</v>
      </c>
      <c r="C132" s="286"/>
      <c r="D132" s="128"/>
      <c r="E132" s="82">
        <v>500</v>
      </c>
      <c r="F132" s="82">
        <v>500</v>
      </c>
      <c r="G132" s="82">
        <v>500</v>
      </c>
      <c r="H132" s="82">
        <f>G132</f>
        <v>500</v>
      </c>
      <c r="I132" s="127"/>
      <c r="J132" s="127"/>
      <c r="K132" s="82">
        <f>G132/F132*100</f>
        <v>100</v>
      </c>
      <c r="L132" s="82"/>
      <c r="M132" s="125"/>
      <c r="AA132" s="87"/>
    </row>
    <row r="133" spans="1:27" ht="52.5" customHeight="1">
      <c r="A133" s="316" t="s">
        <v>166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8"/>
      <c r="AA133" s="87"/>
    </row>
    <row r="134" spans="1:27" ht="272.25" customHeight="1">
      <c r="A134" s="88"/>
      <c r="B134" s="285" t="s">
        <v>169</v>
      </c>
      <c r="C134" s="286"/>
      <c r="D134" s="128"/>
      <c r="E134" s="82">
        <v>212.8</v>
      </c>
      <c r="F134" s="82">
        <v>212.8</v>
      </c>
      <c r="G134" s="82">
        <v>212.8</v>
      </c>
      <c r="H134" s="82">
        <f>G134</f>
        <v>212.8</v>
      </c>
      <c r="I134" s="127"/>
      <c r="J134" s="127"/>
      <c r="K134" s="82">
        <f>G134/F134*100</f>
        <v>100</v>
      </c>
      <c r="L134" s="82"/>
      <c r="M134" s="125"/>
      <c r="AA134" s="87"/>
    </row>
    <row r="135" spans="1:25" ht="71.25" customHeight="1">
      <c r="A135" s="71"/>
      <c r="B135" s="296" t="s">
        <v>104</v>
      </c>
      <c r="C135" s="296"/>
      <c r="D135" s="128"/>
      <c r="E135" s="126">
        <f>E121+E123+E125+E130+E132+E134</f>
        <v>141561</v>
      </c>
      <c r="F135" s="126">
        <f>F121+F123+F125+F130+F132+F134</f>
        <v>120981.2</v>
      </c>
      <c r="G135" s="126">
        <f>G121+G123+G125+G130+G132+G134</f>
        <v>115811.99999999997</v>
      </c>
      <c r="H135" s="126">
        <f>H121+H123+H125+H130+H132+H134</f>
        <v>97992.59999999998</v>
      </c>
      <c r="I135" s="126">
        <f>I121+I123+I125+I130</f>
        <v>3706.9576631783434</v>
      </c>
      <c r="J135" s="126">
        <f>J121+J123+J125+J130</f>
        <v>170.0961883115096</v>
      </c>
      <c r="K135" s="82">
        <f>G135/F135*100</f>
        <v>95.72727002211911</v>
      </c>
      <c r="L135" s="82"/>
      <c r="M135" s="129"/>
      <c r="X135" s="78"/>
      <c r="Y135" s="73">
        <f>137434.3+212.8</f>
        <v>137647.09999999998</v>
      </c>
    </row>
    <row r="136" spans="1:24" ht="71.25" customHeight="1">
      <c r="A136" s="71"/>
      <c r="B136" s="319"/>
      <c r="C136" s="360"/>
      <c r="D136" s="126"/>
      <c r="E136" s="126"/>
      <c r="F136" s="126"/>
      <c r="G136" s="126"/>
      <c r="H136" s="126"/>
      <c r="I136" s="126"/>
      <c r="J136" s="126"/>
      <c r="K136" s="82"/>
      <c r="L136" s="82"/>
      <c r="M136" s="129"/>
      <c r="X136" s="78"/>
    </row>
    <row r="137" spans="1:24" ht="71.25" customHeight="1">
      <c r="A137" s="290" t="s">
        <v>61</v>
      </c>
      <c r="B137" s="290" t="s">
        <v>62</v>
      </c>
      <c r="C137" s="290"/>
      <c r="D137" s="290" t="s">
        <v>105</v>
      </c>
      <c r="E137" s="290" t="s">
        <v>39</v>
      </c>
      <c r="F137" s="290" t="s">
        <v>94</v>
      </c>
      <c r="G137" s="304" t="s">
        <v>103</v>
      </c>
      <c r="H137" s="290" t="s">
        <v>106</v>
      </c>
      <c r="I137" s="290" t="s">
        <v>209</v>
      </c>
      <c r="J137" s="290"/>
      <c r="K137" s="290"/>
      <c r="L137" s="290" t="s">
        <v>211</v>
      </c>
      <c r="M137" s="290" t="s">
        <v>210</v>
      </c>
      <c r="X137" s="78"/>
    </row>
    <row r="138" spans="1:13" ht="50.25" customHeight="1">
      <c r="A138" s="290"/>
      <c r="B138" s="290"/>
      <c r="C138" s="290"/>
      <c r="D138" s="290"/>
      <c r="E138" s="290"/>
      <c r="F138" s="290"/>
      <c r="G138" s="305"/>
      <c r="H138" s="290"/>
      <c r="I138" s="290"/>
      <c r="J138" s="290"/>
      <c r="K138" s="290"/>
      <c r="L138" s="290"/>
      <c r="M138" s="290"/>
    </row>
    <row r="139" spans="1:13" ht="50.25" customHeight="1">
      <c r="A139" s="160">
        <v>1</v>
      </c>
      <c r="B139" s="291">
        <v>2</v>
      </c>
      <c r="C139" s="306"/>
      <c r="D139" s="161"/>
      <c r="E139" s="160">
        <v>3</v>
      </c>
      <c r="F139" s="160">
        <v>4</v>
      </c>
      <c r="G139" s="160">
        <v>5</v>
      </c>
      <c r="H139" s="160">
        <v>6</v>
      </c>
      <c r="I139" s="160"/>
      <c r="J139" s="160"/>
      <c r="K139" s="160"/>
      <c r="L139" s="160">
        <v>7</v>
      </c>
      <c r="M139" s="160">
        <v>8</v>
      </c>
    </row>
    <row r="140" spans="1:13" ht="55.5" customHeight="1">
      <c r="A140" s="71"/>
      <c r="B140" s="313" t="s">
        <v>172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5"/>
    </row>
    <row r="141" spans="1:13" ht="155.25" customHeight="1">
      <c r="A141" s="88" t="s">
        <v>58</v>
      </c>
      <c r="B141" s="288" t="s">
        <v>56</v>
      </c>
      <c r="C141" s="288"/>
      <c r="D141" s="110">
        <v>1491.3</v>
      </c>
      <c r="E141" s="82">
        <v>1558.6</v>
      </c>
      <c r="F141" s="130">
        <v>960.9</v>
      </c>
      <c r="G141" s="82">
        <v>784.7</v>
      </c>
      <c r="H141" s="82">
        <f>G141</f>
        <v>784.7</v>
      </c>
      <c r="I141" s="130"/>
      <c r="J141" s="130"/>
      <c r="K141" s="82">
        <f>G141/F141*100</f>
        <v>81.66302424810074</v>
      </c>
      <c r="L141" s="82"/>
      <c r="M141" s="125"/>
    </row>
    <row r="142" spans="1:13" ht="368.25" customHeight="1">
      <c r="A142" s="88" t="s">
        <v>66</v>
      </c>
      <c r="B142" s="285" t="s">
        <v>187</v>
      </c>
      <c r="C142" s="286"/>
      <c r="D142" s="110"/>
      <c r="E142" s="82">
        <v>26.6</v>
      </c>
      <c r="F142" s="130">
        <v>26.6</v>
      </c>
      <c r="G142" s="82">
        <v>26.6</v>
      </c>
      <c r="H142" s="82">
        <f>G142</f>
        <v>26.6</v>
      </c>
      <c r="I142" s="130"/>
      <c r="J142" s="130"/>
      <c r="K142" s="82">
        <f>G142/F142*100</f>
        <v>100</v>
      </c>
      <c r="L142" s="82"/>
      <c r="M142" s="125"/>
    </row>
    <row r="143" spans="1:13" ht="99.75" customHeight="1">
      <c r="A143" s="316" t="s">
        <v>59</v>
      </c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8"/>
    </row>
    <row r="144" spans="1:25" ht="180.75" customHeight="1">
      <c r="A144" s="82"/>
      <c r="B144" s="285" t="s">
        <v>57</v>
      </c>
      <c r="C144" s="286"/>
      <c r="D144" s="82"/>
      <c r="E144" s="82">
        <v>29.4</v>
      </c>
      <c r="F144" s="82">
        <v>29.4</v>
      </c>
      <c r="G144" s="82">
        <v>29.4</v>
      </c>
      <c r="H144" s="82">
        <f>G144</f>
        <v>29.4</v>
      </c>
      <c r="I144" s="82"/>
      <c r="J144" s="82"/>
      <c r="K144" s="82">
        <f>G144/F144*100</f>
        <v>100</v>
      </c>
      <c r="L144" s="82"/>
      <c r="M144" s="82"/>
      <c r="Y144" s="78">
        <f>G146-H146</f>
        <v>17819.399999999994</v>
      </c>
    </row>
    <row r="145" spans="1:13" ht="54" customHeight="1">
      <c r="A145" s="71"/>
      <c r="B145" s="307" t="s">
        <v>137</v>
      </c>
      <c r="C145" s="308"/>
      <c r="D145" s="110"/>
      <c r="E145" s="82">
        <f>E141+E142+E144</f>
        <v>1614.6</v>
      </c>
      <c r="F145" s="82">
        <f>F141+F142+F144</f>
        <v>1016.9</v>
      </c>
      <c r="G145" s="82">
        <f>G141+G142+G144</f>
        <v>840.7</v>
      </c>
      <c r="H145" s="82">
        <f>H141+H142+H144</f>
        <v>840.7</v>
      </c>
      <c r="I145" s="82">
        <f>I141+I142</f>
        <v>0</v>
      </c>
      <c r="J145" s="82">
        <f>J141+J142</f>
        <v>0</v>
      </c>
      <c r="K145" s="82">
        <f>G145/F145*100</f>
        <v>82.67282918674404</v>
      </c>
      <c r="L145" s="82"/>
      <c r="M145" s="125"/>
    </row>
    <row r="146" spans="1:23" ht="55.5" customHeight="1">
      <c r="A146" s="71"/>
      <c r="B146" s="296" t="s">
        <v>90</v>
      </c>
      <c r="C146" s="296"/>
      <c r="D146" s="82" t="e">
        <f>#REF!+D123+D141</f>
        <v>#REF!</v>
      </c>
      <c r="E146" s="82">
        <f aca="true" t="shared" si="14" ref="E146:J146">E135+E145</f>
        <v>143175.6</v>
      </c>
      <c r="F146" s="82">
        <f t="shared" si="14"/>
        <v>121998.09999999999</v>
      </c>
      <c r="G146" s="82">
        <f t="shared" si="14"/>
        <v>116652.69999999997</v>
      </c>
      <c r="H146" s="82">
        <f t="shared" si="14"/>
        <v>98833.29999999997</v>
      </c>
      <c r="I146" s="82">
        <f t="shared" si="14"/>
        <v>3706.9576631783434</v>
      </c>
      <c r="J146" s="82">
        <f t="shared" si="14"/>
        <v>170.0961883115096</v>
      </c>
      <c r="K146" s="82">
        <f>G146/F146*100</f>
        <v>95.61845635300875</v>
      </c>
      <c r="L146" s="82"/>
      <c r="M146" s="125"/>
      <c r="T146" s="84"/>
      <c r="U146" s="87"/>
      <c r="W146" s="78"/>
    </row>
    <row r="147" spans="1:13" ht="43.5" customHeight="1">
      <c r="A147" s="131"/>
      <c r="B147" s="132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2"/>
    </row>
    <row r="148" spans="1:20" ht="35.25" customHeight="1">
      <c r="A148" s="135"/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8"/>
      <c r="T148" s="87"/>
    </row>
    <row r="149" spans="1:24" ht="63.75" customHeight="1">
      <c r="A149" s="297"/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T149" s="87"/>
      <c r="X149" s="78">
        <f>F146-G146</f>
        <v>5345.400000000023</v>
      </c>
    </row>
    <row r="150" spans="1:20" ht="107.25" customHeight="1">
      <c r="A150" s="297"/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T150" s="87"/>
    </row>
    <row r="151" spans="1:20" ht="44.25" customHeight="1">
      <c r="A151" s="135"/>
      <c r="B151" s="302"/>
      <c r="C151" s="302"/>
      <c r="D151" s="140"/>
      <c r="E151" s="140"/>
      <c r="F151" s="140"/>
      <c r="G151" s="140"/>
      <c r="H151" s="302"/>
      <c r="I151" s="302"/>
      <c r="J151" s="302"/>
      <c r="K151" s="302"/>
      <c r="L151" s="140"/>
      <c r="M151" s="139"/>
      <c r="T151" s="87"/>
    </row>
    <row r="152" spans="1:20" ht="90" customHeight="1">
      <c r="A152" s="299" t="s">
        <v>113</v>
      </c>
      <c r="B152" s="299"/>
      <c r="C152" s="299"/>
      <c r="D152" s="140"/>
      <c r="E152" s="140"/>
      <c r="F152" s="140"/>
      <c r="G152" s="140"/>
      <c r="H152" s="302" t="s">
        <v>138</v>
      </c>
      <c r="I152" s="302"/>
      <c r="J152" s="302"/>
      <c r="K152" s="302"/>
      <c r="L152" s="302"/>
      <c r="M152" s="139"/>
      <c r="T152" s="87"/>
    </row>
    <row r="153" spans="1:13" ht="48" customHeight="1">
      <c r="A153" s="131"/>
      <c r="B153" s="132"/>
      <c r="C153" s="133"/>
      <c r="D153" s="134"/>
      <c r="E153" s="132"/>
      <c r="F153" s="132"/>
      <c r="G153" s="132"/>
      <c r="H153" s="141"/>
      <c r="I153" s="132"/>
      <c r="J153" s="132"/>
      <c r="K153" s="132"/>
      <c r="L153" s="132"/>
      <c r="M153" s="132"/>
    </row>
    <row r="154" spans="1:13" ht="18.75" customHeight="1">
      <c r="A154" s="131"/>
      <c r="B154" s="132"/>
      <c r="C154" s="133"/>
      <c r="D154" s="134"/>
      <c r="E154" s="132"/>
      <c r="F154" s="141"/>
      <c r="G154" s="141"/>
      <c r="H154" s="141"/>
      <c r="I154" s="132"/>
      <c r="J154" s="132"/>
      <c r="K154" s="132"/>
      <c r="L154" s="132"/>
      <c r="M154" s="132"/>
    </row>
    <row r="155" spans="1:13" ht="33.75" customHeight="1">
      <c r="A155" s="310" t="s">
        <v>163</v>
      </c>
      <c r="B155" s="310"/>
      <c r="C155" s="310"/>
      <c r="D155" s="142"/>
      <c r="E155" s="132"/>
      <c r="F155" s="132"/>
      <c r="G155" s="132"/>
      <c r="H155" s="132"/>
      <c r="I155" s="132"/>
      <c r="J155" s="132"/>
      <c r="K155" s="132"/>
      <c r="L155" s="132"/>
      <c r="M155" s="132"/>
    </row>
    <row r="156" spans="1:13" ht="18.75" customHeight="1">
      <c r="A156" s="131"/>
      <c r="B156" s="311"/>
      <c r="C156" s="311"/>
      <c r="D156" s="143"/>
      <c r="E156" s="132"/>
      <c r="F156" s="141"/>
      <c r="G156" s="141"/>
      <c r="H156" s="132"/>
      <c r="I156" s="132"/>
      <c r="J156" s="132"/>
      <c r="K156" s="132"/>
      <c r="L156" s="132"/>
      <c r="M156" s="132"/>
    </row>
    <row r="157" spans="1:13" ht="18.75" customHeight="1">
      <c r="A157" s="131"/>
      <c r="B157" s="311"/>
      <c r="C157" s="311"/>
      <c r="D157" s="143"/>
      <c r="E157" s="132"/>
      <c r="F157" s="132"/>
      <c r="G157" s="132"/>
      <c r="H157" s="132"/>
      <c r="I157" s="132"/>
      <c r="J157" s="132"/>
      <c r="K157" s="132"/>
      <c r="L157" s="132"/>
      <c r="M157" s="132"/>
    </row>
    <row r="158" spans="1:12" ht="18.75" customHeight="1">
      <c r="A158" s="295"/>
      <c r="B158" s="295"/>
      <c r="C158" s="295"/>
      <c r="D158" s="144"/>
      <c r="E158" s="132"/>
      <c r="F158" s="132"/>
      <c r="G158" s="132"/>
      <c r="H158" s="132"/>
      <c r="I158" s="145"/>
      <c r="J158" s="145"/>
      <c r="K158" s="145"/>
      <c r="L158" s="145"/>
    </row>
    <row r="159" spans="1:12" ht="18.75" customHeight="1">
      <c r="A159" s="295"/>
      <c r="B159" s="295"/>
      <c r="C159" s="295"/>
      <c r="D159" s="144"/>
      <c r="E159" s="132"/>
      <c r="F159" s="132"/>
      <c r="G159" s="132"/>
      <c r="H159" s="132"/>
      <c r="I159" s="145"/>
      <c r="J159" s="145"/>
      <c r="K159" s="145"/>
      <c r="L159" s="145"/>
    </row>
    <row r="160" spans="1:13" ht="18.75" customHeight="1">
      <c r="A160" s="295"/>
      <c r="B160" s="295"/>
      <c r="C160" s="295"/>
      <c r="D160" s="144"/>
      <c r="E160" s="132"/>
      <c r="F160" s="132"/>
      <c r="G160" s="132"/>
      <c r="H160" s="132"/>
      <c r="I160" s="300"/>
      <c r="J160" s="300"/>
      <c r="K160" s="300"/>
      <c r="L160" s="300"/>
      <c r="M160" s="300"/>
    </row>
    <row r="161" spans="1:13" ht="18.75" customHeight="1">
      <c r="A161" s="301"/>
      <c r="B161" s="301"/>
      <c r="C161" s="301"/>
      <c r="D161" s="146"/>
      <c r="E161" s="147"/>
      <c r="F161" s="147"/>
      <c r="G161" s="147"/>
      <c r="H161" s="147"/>
      <c r="I161" s="148"/>
      <c r="J161" s="148"/>
      <c r="K161" s="148"/>
      <c r="L161" s="148"/>
      <c r="M161" s="149"/>
    </row>
    <row r="162" spans="1:13" ht="18.75" customHeight="1">
      <c r="A162" s="150"/>
      <c r="B162" s="149"/>
      <c r="C162" s="151"/>
      <c r="D162" s="152"/>
      <c r="E162" s="149"/>
      <c r="F162" s="149"/>
      <c r="G162" s="149"/>
      <c r="H162" s="149"/>
      <c r="I162" s="148"/>
      <c r="J162" s="148"/>
      <c r="K162" s="148"/>
      <c r="L162" s="148"/>
      <c r="M162" s="149"/>
    </row>
    <row r="163" spans="1:13" ht="42.75">
      <c r="A163" s="150"/>
      <c r="B163" s="153"/>
      <c r="C163" s="151"/>
      <c r="D163" s="152"/>
      <c r="E163" s="153"/>
      <c r="F163" s="153"/>
      <c r="G163" s="153"/>
      <c r="H163" s="153"/>
      <c r="I163" s="153"/>
      <c r="J163" s="153"/>
      <c r="K163" s="153"/>
      <c r="L163" s="153"/>
      <c r="M163" s="149"/>
    </row>
    <row r="164" spans="1:13" ht="42.75">
      <c r="A164" s="312"/>
      <c r="B164" s="312"/>
      <c r="C164" s="312"/>
      <c r="D164" s="154"/>
      <c r="E164" s="153"/>
      <c r="F164" s="153"/>
      <c r="G164" s="153"/>
      <c r="H164" s="153"/>
      <c r="I164" s="153"/>
      <c r="J164" s="153"/>
      <c r="K164" s="153"/>
      <c r="L164" s="153"/>
      <c r="M164" s="149"/>
    </row>
    <row r="165" spans="1:13" ht="42.75">
      <c r="A165" s="150"/>
      <c r="B165" s="153"/>
      <c r="C165" s="151"/>
      <c r="D165" s="152"/>
      <c r="E165" s="153"/>
      <c r="F165" s="153"/>
      <c r="G165" s="153"/>
      <c r="H165" s="153"/>
      <c r="I165" s="153"/>
      <c r="J165" s="153"/>
      <c r="K165" s="153"/>
      <c r="L165" s="153"/>
      <c r="M165" s="149"/>
    </row>
    <row r="166" spans="2:12" ht="42.75">
      <c r="B166" s="155"/>
      <c r="E166" s="155"/>
      <c r="F166" s="155"/>
      <c r="G166" s="155"/>
      <c r="H166" s="155"/>
      <c r="I166" s="155"/>
      <c r="J166" s="155"/>
      <c r="K166" s="155"/>
      <c r="L166" s="155"/>
    </row>
    <row r="167" spans="2:12" ht="42.75">
      <c r="B167" s="155"/>
      <c r="E167" s="155"/>
      <c r="F167" s="155"/>
      <c r="G167" s="155"/>
      <c r="H167" s="155"/>
      <c r="I167" s="155"/>
      <c r="J167" s="155"/>
      <c r="K167" s="155"/>
      <c r="L167" s="155"/>
    </row>
    <row r="168" spans="2:15" ht="165" customHeight="1">
      <c r="B168" s="155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</row>
    <row r="169" spans="2:12" ht="42.75">
      <c r="B169" s="155"/>
      <c r="E169" s="155"/>
      <c r="F169" s="155"/>
      <c r="G169" s="155"/>
      <c r="H169" s="155"/>
      <c r="I169" s="155"/>
      <c r="J169" s="155"/>
      <c r="K169" s="155"/>
      <c r="L169" s="155"/>
    </row>
    <row r="170" spans="2:12" ht="42.75">
      <c r="B170" s="155"/>
      <c r="E170" s="155"/>
      <c r="F170" s="155"/>
      <c r="G170" s="155"/>
      <c r="H170" s="155"/>
      <c r="I170" s="155"/>
      <c r="J170" s="155"/>
      <c r="K170" s="155"/>
      <c r="L170" s="155"/>
    </row>
    <row r="171" spans="1:12" ht="42.75">
      <c r="A171" s="298"/>
      <c r="B171" s="298"/>
      <c r="C171" s="298"/>
      <c r="D171" s="157"/>
      <c r="E171" s="155"/>
      <c r="F171" s="155"/>
      <c r="G171" s="155"/>
      <c r="H171" s="155"/>
      <c r="I171" s="155"/>
      <c r="J171" s="155"/>
      <c r="K171" s="155"/>
      <c r="L171" s="155"/>
    </row>
    <row r="172" spans="1:12" ht="42.75">
      <c r="A172" s="294"/>
      <c r="B172" s="294"/>
      <c r="C172" s="294"/>
      <c r="E172" s="155"/>
      <c r="F172" s="155"/>
      <c r="G172" s="155"/>
      <c r="H172" s="155"/>
      <c r="I172" s="155"/>
      <c r="J172" s="155"/>
      <c r="K172" s="155"/>
      <c r="L172" s="155"/>
    </row>
    <row r="174" ht="42.75">
      <c r="A174" s="158"/>
    </row>
  </sheetData>
  <sheetProtection/>
  <mergeCells count="286">
    <mergeCell ref="B119:C119"/>
    <mergeCell ref="B120:C120"/>
    <mergeCell ref="G137:G138"/>
    <mergeCell ref="H137:H138"/>
    <mergeCell ref="I137:K138"/>
    <mergeCell ref="D126:D127"/>
    <mergeCell ref="E126:E127"/>
    <mergeCell ref="B136:C136"/>
    <mergeCell ref="B130:C130"/>
    <mergeCell ref="F126:F127"/>
    <mergeCell ref="G126:G127"/>
    <mergeCell ref="H126:H127"/>
    <mergeCell ref="I126:K127"/>
    <mergeCell ref="M111:M112"/>
    <mergeCell ref="L111:L112"/>
    <mergeCell ref="A131:M131"/>
    <mergeCell ref="A133:M133"/>
    <mergeCell ref="A137:A138"/>
    <mergeCell ref="B137:C138"/>
    <mergeCell ref="D137:D138"/>
    <mergeCell ref="E137:E138"/>
    <mergeCell ref="F137:F138"/>
    <mergeCell ref="B128:C128"/>
    <mergeCell ref="B118:C118"/>
    <mergeCell ref="G111:G112"/>
    <mergeCell ref="B117:C117"/>
    <mergeCell ref="E111:E112"/>
    <mergeCell ref="B115:C115"/>
    <mergeCell ref="M137:M138"/>
    <mergeCell ref="L137:L138"/>
    <mergeCell ref="I111:K112"/>
    <mergeCell ref="M126:M127"/>
    <mergeCell ref="L126:L127"/>
    <mergeCell ref="L94:L95"/>
    <mergeCell ref="M94:M95"/>
    <mergeCell ref="A126:A127"/>
    <mergeCell ref="B126:C127"/>
    <mergeCell ref="F111:F112"/>
    <mergeCell ref="A94:A95"/>
    <mergeCell ref="B94:C95"/>
    <mergeCell ref="D94:D95"/>
    <mergeCell ref="E94:E95"/>
    <mergeCell ref="B106:C106"/>
    <mergeCell ref="B97:C97"/>
    <mergeCell ref="G80:G81"/>
    <mergeCell ref="B82:C82"/>
    <mergeCell ref="A111:A112"/>
    <mergeCell ref="D111:D112"/>
    <mergeCell ref="B96:C96"/>
    <mergeCell ref="B105:C105"/>
    <mergeCell ref="B98:C98"/>
    <mergeCell ref="B99:C99"/>
    <mergeCell ref="B100:C100"/>
    <mergeCell ref="F94:F95"/>
    <mergeCell ref="G94:G95"/>
    <mergeCell ref="H94:H95"/>
    <mergeCell ref="I94:K95"/>
    <mergeCell ref="I87:K88"/>
    <mergeCell ref="I91:K91"/>
    <mergeCell ref="I92:K92"/>
    <mergeCell ref="B93:C93"/>
    <mergeCell ref="B91:C91"/>
    <mergeCell ref="A79:M79"/>
    <mergeCell ref="L87:L88"/>
    <mergeCell ref="I80:K81"/>
    <mergeCell ref="L80:L81"/>
    <mergeCell ref="M80:M81"/>
    <mergeCell ref="M87:M88"/>
    <mergeCell ref="B89:C89"/>
    <mergeCell ref="B92:C92"/>
    <mergeCell ref="B85:C85"/>
    <mergeCell ref="D80:D81"/>
    <mergeCell ref="A83:M83"/>
    <mergeCell ref="B73:C73"/>
    <mergeCell ref="A68:A69"/>
    <mergeCell ref="B90:C90"/>
    <mergeCell ref="G87:G88"/>
    <mergeCell ref="B63:C63"/>
    <mergeCell ref="H87:H88"/>
    <mergeCell ref="H80:H81"/>
    <mergeCell ref="A80:A81"/>
    <mergeCell ref="B80:C81"/>
    <mergeCell ref="D87:D88"/>
    <mergeCell ref="E87:E88"/>
    <mergeCell ref="B86:C86"/>
    <mergeCell ref="B84:C84"/>
    <mergeCell ref="F68:F69"/>
    <mergeCell ref="G68:G69"/>
    <mergeCell ref="H68:H69"/>
    <mergeCell ref="I63:K63"/>
    <mergeCell ref="B62:C62"/>
    <mergeCell ref="A87:A88"/>
    <mergeCell ref="B87:C88"/>
    <mergeCell ref="I77:K77"/>
    <mergeCell ref="B78:C78"/>
    <mergeCell ref="F87:F88"/>
    <mergeCell ref="I54:K55"/>
    <mergeCell ref="L54:L55"/>
    <mergeCell ref="M54:M55"/>
    <mergeCell ref="L68:L69"/>
    <mergeCell ref="M68:M69"/>
    <mergeCell ref="B70:C70"/>
    <mergeCell ref="I70:K70"/>
    <mergeCell ref="B68:C69"/>
    <mergeCell ref="D68:D69"/>
    <mergeCell ref="E68:E69"/>
    <mergeCell ref="F54:F55"/>
    <mergeCell ref="G54:G55"/>
    <mergeCell ref="I56:K56"/>
    <mergeCell ref="B56:C56"/>
    <mergeCell ref="B60:C60"/>
    <mergeCell ref="B61:C61"/>
    <mergeCell ref="B57:C57"/>
    <mergeCell ref="B58:C58"/>
    <mergeCell ref="B59:C59"/>
    <mergeCell ref="H54:H55"/>
    <mergeCell ref="B32:C32"/>
    <mergeCell ref="B36:C36"/>
    <mergeCell ref="A54:A55"/>
    <mergeCell ref="B54:C55"/>
    <mergeCell ref="B48:C48"/>
    <mergeCell ref="B49:C49"/>
    <mergeCell ref="B46:C46"/>
    <mergeCell ref="B47:C47"/>
    <mergeCell ref="B37:C37"/>
    <mergeCell ref="B40:C40"/>
    <mergeCell ref="L22:L23"/>
    <mergeCell ref="M22:M23"/>
    <mergeCell ref="I24:K24"/>
    <mergeCell ref="A38:A39"/>
    <mergeCell ref="B38:C39"/>
    <mergeCell ref="D38:D39"/>
    <mergeCell ref="E38:E39"/>
    <mergeCell ref="F38:F39"/>
    <mergeCell ref="G38:G39"/>
    <mergeCell ref="H38:H39"/>
    <mergeCell ref="A22:A23"/>
    <mergeCell ref="B22:C23"/>
    <mergeCell ref="D22:D23"/>
    <mergeCell ref="E22:E23"/>
    <mergeCell ref="F22:F23"/>
    <mergeCell ref="G22:G23"/>
    <mergeCell ref="B26:C26"/>
    <mergeCell ref="B27:C27"/>
    <mergeCell ref="B28:C28"/>
    <mergeCell ref="B29:C29"/>
    <mergeCell ref="H22:H23"/>
    <mergeCell ref="I22:K23"/>
    <mergeCell ref="A1:M1"/>
    <mergeCell ref="A2:K2"/>
    <mergeCell ref="A4:A7"/>
    <mergeCell ref="B4:C7"/>
    <mergeCell ref="D4:D7"/>
    <mergeCell ref="E4:E7"/>
    <mergeCell ref="F4:F7"/>
    <mergeCell ref="G4:G7"/>
    <mergeCell ref="H4:H7"/>
    <mergeCell ref="L4:L7"/>
    <mergeCell ref="B15:C15"/>
    <mergeCell ref="B16:C16"/>
    <mergeCell ref="I4:K7"/>
    <mergeCell ref="M4:M7"/>
    <mergeCell ref="B8:C8"/>
    <mergeCell ref="I8:K8"/>
    <mergeCell ref="A9:M9"/>
    <mergeCell ref="B10:C10"/>
    <mergeCell ref="B11:C11"/>
    <mergeCell ref="B12:C12"/>
    <mergeCell ref="B13:C13"/>
    <mergeCell ref="B14:C14"/>
    <mergeCell ref="B30:C30"/>
    <mergeCell ref="B31:C31"/>
    <mergeCell ref="B17:C17"/>
    <mergeCell ref="B18:C18"/>
    <mergeCell ref="B19:C19"/>
    <mergeCell ref="B20:C20"/>
    <mergeCell ref="B21:C21"/>
    <mergeCell ref="B24:C24"/>
    <mergeCell ref="I73:K73"/>
    <mergeCell ref="I74:K74"/>
    <mergeCell ref="I75:K75"/>
    <mergeCell ref="I67:K67"/>
    <mergeCell ref="B42:C42"/>
    <mergeCell ref="B43:C43"/>
    <mergeCell ref="B44:C44"/>
    <mergeCell ref="B45:C45"/>
    <mergeCell ref="D54:D55"/>
    <mergeCell ref="E54:E55"/>
    <mergeCell ref="E80:E81"/>
    <mergeCell ref="F80:F81"/>
    <mergeCell ref="B74:C74"/>
    <mergeCell ref="B75:C75"/>
    <mergeCell ref="B76:C76"/>
    <mergeCell ref="B77:C77"/>
    <mergeCell ref="A108:A109"/>
    <mergeCell ref="B108:C109"/>
    <mergeCell ref="D108:D109"/>
    <mergeCell ref="A101:M101"/>
    <mergeCell ref="A102:A104"/>
    <mergeCell ref="B102:C104"/>
    <mergeCell ref="I102:K102"/>
    <mergeCell ref="D103:D104"/>
    <mergeCell ref="E103:E104"/>
    <mergeCell ref="F103:F104"/>
    <mergeCell ref="L108:L109"/>
    <mergeCell ref="B107:C107"/>
    <mergeCell ref="K103:K104"/>
    <mergeCell ref="E108:E109"/>
    <mergeCell ref="F108:F109"/>
    <mergeCell ref="H108:H109"/>
    <mergeCell ref="L103:L104"/>
    <mergeCell ref="B114:C114"/>
    <mergeCell ref="B111:C112"/>
    <mergeCell ref="G108:G109"/>
    <mergeCell ref="B113:C113"/>
    <mergeCell ref="G103:G104"/>
    <mergeCell ref="H103:H104"/>
    <mergeCell ref="B123:C123"/>
    <mergeCell ref="A124:M124"/>
    <mergeCell ref="B125:C125"/>
    <mergeCell ref="A129:M129"/>
    <mergeCell ref="B132:C132"/>
    <mergeCell ref="M103:M104"/>
    <mergeCell ref="I108:K109"/>
    <mergeCell ref="M108:M109"/>
    <mergeCell ref="B116:C116"/>
    <mergeCell ref="B110:C110"/>
    <mergeCell ref="B140:M140"/>
    <mergeCell ref="B141:C141"/>
    <mergeCell ref="B142:C142"/>
    <mergeCell ref="A143:M143"/>
    <mergeCell ref="B144:C144"/>
    <mergeCell ref="H111:H112"/>
    <mergeCell ref="B134:C134"/>
    <mergeCell ref="B135:C135"/>
    <mergeCell ref="B121:C121"/>
    <mergeCell ref="A122:M122"/>
    <mergeCell ref="B139:C139"/>
    <mergeCell ref="B145:C145"/>
    <mergeCell ref="C168:O168"/>
    <mergeCell ref="A155:C155"/>
    <mergeCell ref="B156:C157"/>
    <mergeCell ref="A158:C158"/>
    <mergeCell ref="A159:C159"/>
    <mergeCell ref="A164:C164"/>
    <mergeCell ref="B151:C151"/>
    <mergeCell ref="H151:K151"/>
    <mergeCell ref="I76:K76"/>
    <mergeCell ref="B25:C25"/>
    <mergeCell ref="A33:A34"/>
    <mergeCell ref="B33:C34"/>
    <mergeCell ref="D33:D34"/>
    <mergeCell ref="E33:E34"/>
    <mergeCell ref="F33:F34"/>
    <mergeCell ref="G33:G34"/>
    <mergeCell ref="H33:H34"/>
    <mergeCell ref="I68:K69"/>
    <mergeCell ref="A172:C172"/>
    <mergeCell ref="A160:C160"/>
    <mergeCell ref="B146:C146"/>
    <mergeCell ref="A149:M149"/>
    <mergeCell ref="A150:M150"/>
    <mergeCell ref="A171:C171"/>
    <mergeCell ref="A152:C152"/>
    <mergeCell ref="I160:M160"/>
    <mergeCell ref="A161:C161"/>
    <mergeCell ref="H152:L152"/>
    <mergeCell ref="L33:L34"/>
    <mergeCell ref="M33:M34"/>
    <mergeCell ref="B35:C35"/>
    <mergeCell ref="B41:C41"/>
    <mergeCell ref="L38:L39"/>
    <mergeCell ref="M38:M39"/>
    <mergeCell ref="I40:K40"/>
    <mergeCell ref="I33:K34"/>
    <mergeCell ref="I38:K39"/>
    <mergeCell ref="B71:C71"/>
    <mergeCell ref="B72:C72"/>
    <mergeCell ref="B50:C50"/>
    <mergeCell ref="B51:C51"/>
    <mergeCell ref="B52:C52"/>
    <mergeCell ref="B53:C53"/>
    <mergeCell ref="A64:M65"/>
    <mergeCell ref="B66:C66"/>
    <mergeCell ref="I66:K66"/>
    <mergeCell ref="B67:C67"/>
  </mergeCells>
  <printOptions horizontalCentered="1"/>
  <pageMargins left="0.3937007874015748" right="0.1968503937007874" top="0.2755905511811024" bottom="0.1968503937007874" header="0" footer="0"/>
  <pageSetup fitToHeight="6" fitToWidth="11" horizontalDpi="600" verticalDpi="600" orientation="landscape" paperSize="9" scale="30" r:id="rId3"/>
  <rowBreaks count="11" manualBreakCount="11">
    <brk id="21" max="16" man="1"/>
    <brk id="32" max="16" man="1"/>
    <brk id="37" max="16" man="1"/>
    <brk id="53" max="16" man="1"/>
    <brk id="67" max="16" man="1"/>
    <brk id="79" max="16" man="1"/>
    <brk id="86" max="16" man="1"/>
    <brk id="93" max="16" man="1"/>
    <brk id="110" max="16" man="1"/>
    <brk id="125" max="16" man="1"/>
    <brk id="135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9"/>
  <sheetViews>
    <sheetView tabSelected="1" view="pageBreakPreview" zoomScale="25" zoomScaleNormal="75" zoomScaleSheetLayoutView="25" zoomScalePageLayoutView="0" workbookViewId="0" topLeftCell="A1">
      <pane xSplit="3" ySplit="7" topLeftCell="D15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57" sqref="A157:J160"/>
    </sheetView>
  </sheetViews>
  <sheetFormatPr defaultColWidth="9.00390625" defaultRowHeight="12.75"/>
  <cols>
    <col min="1" max="1" width="16.25390625" style="172" customWidth="1"/>
    <col min="2" max="2" width="17.00390625" style="173" customWidth="1"/>
    <col min="3" max="3" width="84.125" style="174" customWidth="1"/>
    <col min="4" max="4" width="46.75390625" style="173" bestFit="1" customWidth="1"/>
    <col min="5" max="5" width="36.625" style="173" customWidth="1"/>
    <col min="6" max="6" width="35.625" style="173" customWidth="1"/>
    <col min="7" max="7" width="32.625" style="173" customWidth="1"/>
    <col min="8" max="8" width="5.25390625" style="173" hidden="1" customWidth="1"/>
    <col min="9" max="9" width="3.375" style="173" hidden="1" customWidth="1"/>
    <col min="10" max="10" width="31.75390625" style="173" customWidth="1"/>
    <col min="11" max="11" width="33.875" style="173" customWidth="1"/>
    <col min="12" max="12" width="1.00390625" style="173" hidden="1" customWidth="1"/>
    <col min="13" max="16" width="9.125" style="173" hidden="1" customWidth="1"/>
    <col min="17" max="17" width="9.125" style="173" customWidth="1"/>
    <col min="18" max="18" width="17.625" style="173" bestFit="1" customWidth="1"/>
    <col min="19" max="19" width="23.375" style="173" customWidth="1"/>
    <col min="20" max="20" width="24.875" style="173" bestFit="1" customWidth="1"/>
    <col min="21" max="21" width="23.625" style="173" customWidth="1"/>
    <col min="22" max="22" width="25.25390625" style="173" bestFit="1" customWidth="1"/>
    <col min="23" max="23" width="24.125" style="173" customWidth="1"/>
    <col min="24" max="24" width="9.125" style="173" customWidth="1"/>
    <col min="25" max="25" width="31.625" style="173" bestFit="1" customWidth="1"/>
    <col min="26" max="26" width="20.125" style="173" customWidth="1"/>
    <col min="27" max="27" width="18.875" style="173" customWidth="1"/>
    <col min="28" max="31" width="9.125" style="173" customWidth="1"/>
    <col min="32" max="32" width="8.125" style="173" customWidth="1"/>
    <col min="33" max="16384" width="9.125" style="173" customWidth="1"/>
  </cols>
  <sheetData>
    <row r="1" spans="5:11" ht="126.75" customHeight="1">
      <c r="E1" s="175"/>
      <c r="F1" s="175"/>
      <c r="G1" s="395"/>
      <c r="H1" s="395"/>
      <c r="I1" s="395"/>
      <c r="J1" s="395"/>
      <c r="K1" s="395"/>
    </row>
    <row r="2" spans="10:11" ht="81.75" customHeight="1">
      <c r="J2" s="361"/>
      <c r="K2" s="361"/>
    </row>
    <row r="3" ht="42.75" customHeight="1"/>
    <row r="4" spans="1:11" ht="171.75" customHeight="1">
      <c r="A4" s="530" t="s">
        <v>320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</row>
    <row r="5" ht="90.75" customHeight="1">
      <c r="J5" s="173" t="s">
        <v>60</v>
      </c>
    </row>
    <row r="6" spans="1:11" s="167" customFormat="1" ht="32.25" customHeight="1">
      <c r="A6" s="457" t="s">
        <v>61</v>
      </c>
      <c r="B6" s="459" t="s">
        <v>62</v>
      </c>
      <c r="C6" s="460"/>
      <c r="D6" s="457" t="s">
        <v>233</v>
      </c>
      <c r="E6" s="457" t="s">
        <v>94</v>
      </c>
      <c r="F6" s="457" t="s">
        <v>103</v>
      </c>
      <c r="G6" s="457" t="s">
        <v>106</v>
      </c>
      <c r="H6" s="459" t="s">
        <v>107</v>
      </c>
      <c r="I6" s="463"/>
      <c r="J6" s="460"/>
      <c r="K6" s="457" t="s">
        <v>63</v>
      </c>
    </row>
    <row r="7" spans="1:22" s="167" customFormat="1" ht="108" customHeight="1">
      <c r="A7" s="458"/>
      <c r="B7" s="461"/>
      <c r="C7" s="462"/>
      <c r="D7" s="458"/>
      <c r="E7" s="458"/>
      <c r="F7" s="458"/>
      <c r="G7" s="458"/>
      <c r="H7" s="461"/>
      <c r="I7" s="464"/>
      <c r="J7" s="462"/>
      <c r="K7" s="458"/>
      <c r="T7" s="168"/>
      <c r="U7" s="168"/>
      <c r="V7" s="168"/>
    </row>
    <row r="8" spans="1:22" ht="54.75" customHeight="1">
      <c r="A8" s="177">
        <v>1</v>
      </c>
      <c r="B8" s="449">
        <v>2</v>
      </c>
      <c r="C8" s="450"/>
      <c r="D8" s="177">
        <v>4</v>
      </c>
      <c r="E8" s="177">
        <v>5</v>
      </c>
      <c r="F8" s="177"/>
      <c r="G8" s="177">
        <v>6</v>
      </c>
      <c r="H8" s="449">
        <v>7</v>
      </c>
      <c r="I8" s="451"/>
      <c r="J8" s="450"/>
      <c r="K8" s="178">
        <v>8</v>
      </c>
      <c r="V8" s="176"/>
    </row>
    <row r="9" spans="1:22" ht="67.5" customHeight="1">
      <c r="A9" s="452" t="s">
        <v>64</v>
      </c>
      <c r="B9" s="453"/>
      <c r="C9" s="453"/>
      <c r="D9" s="453"/>
      <c r="E9" s="453"/>
      <c r="F9" s="453"/>
      <c r="G9" s="453"/>
      <c r="H9" s="453"/>
      <c r="I9" s="453"/>
      <c r="J9" s="453"/>
      <c r="K9" s="454"/>
      <c r="V9" s="176"/>
    </row>
    <row r="10" spans="1:25" ht="122.25" customHeight="1">
      <c r="A10" s="179" t="s">
        <v>58</v>
      </c>
      <c r="B10" s="455" t="s">
        <v>142</v>
      </c>
      <c r="C10" s="456"/>
      <c r="D10" s="180">
        <f>SUM(D11:D17)</f>
        <v>1855</v>
      </c>
      <c r="E10" s="180">
        <f>SUM(E11:E17)</f>
        <v>50</v>
      </c>
      <c r="F10" s="180">
        <f>SUM(F11:F17)</f>
        <v>45</v>
      </c>
      <c r="G10" s="180">
        <f>F10</f>
        <v>45</v>
      </c>
      <c r="H10" s="181" t="e">
        <f>G10/#REF!*100</f>
        <v>#REF!</v>
      </c>
      <c r="I10" s="181"/>
      <c r="J10" s="182">
        <f aca="true" t="shared" si="0" ref="J10:J41">F10/E10*100</f>
        <v>90</v>
      </c>
      <c r="K10" s="183">
        <f>SUM(K11:K17)</f>
        <v>9</v>
      </c>
      <c r="Q10" s="173" t="s">
        <v>98</v>
      </c>
      <c r="R10" s="184"/>
      <c r="V10" s="176" t="e">
        <f>D10+D19+D34+D37+D38+D49+D51+D55+#REF!+D36</f>
        <v>#REF!</v>
      </c>
      <c r="Y10" s="185" t="e">
        <f>K10+K11+K16+K17+K20+K21+K22+K29+K31+K32+K33+K34+K35+K36+K37+K38+K48+#REF!</f>
        <v>#REF!</v>
      </c>
    </row>
    <row r="11" spans="1:23" ht="100.5" customHeight="1">
      <c r="A11" s="186"/>
      <c r="B11" s="447" t="s">
        <v>234</v>
      </c>
      <c r="C11" s="448"/>
      <c r="D11" s="187">
        <v>40</v>
      </c>
      <c r="E11" s="187">
        <v>0</v>
      </c>
      <c r="F11" s="187">
        <v>0</v>
      </c>
      <c r="G11" s="187">
        <f>G12+G13+G14+G15</f>
        <v>45</v>
      </c>
      <c r="H11" s="181" t="e">
        <f>G11/#REF!*100</f>
        <v>#REF!</v>
      </c>
      <c r="I11" s="181"/>
      <c r="J11" s="182" t="e">
        <f t="shared" si="0"/>
        <v>#DIV/0!</v>
      </c>
      <c r="K11" s="188">
        <v>0</v>
      </c>
      <c r="R11" s="189">
        <f>G11+G17+G18+G19+G20+G32+G33</f>
        <v>45</v>
      </c>
      <c r="S11" s="189">
        <f>G11+G17+G18+G19+G20+G32+G33</f>
        <v>45</v>
      </c>
      <c r="V11" s="176"/>
      <c r="W11" s="176">
        <f>F11+F18</f>
        <v>0</v>
      </c>
    </row>
    <row r="12" spans="1:22" ht="233.25" customHeight="1">
      <c r="A12" s="186"/>
      <c r="B12" s="447" t="s">
        <v>235</v>
      </c>
      <c r="C12" s="448"/>
      <c r="D12" s="187">
        <v>10</v>
      </c>
      <c r="E12" s="182">
        <v>0</v>
      </c>
      <c r="F12" s="190">
        <v>0</v>
      </c>
      <c r="G12" s="182">
        <f aca="true" t="shared" si="1" ref="G12:G39">F12</f>
        <v>0</v>
      </c>
      <c r="H12" s="181"/>
      <c r="I12" s="181"/>
      <c r="J12" s="182" t="e">
        <f t="shared" si="0"/>
        <v>#DIV/0!</v>
      </c>
      <c r="K12" s="191">
        <v>0</v>
      </c>
      <c r="R12" s="189"/>
      <c r="S12" s="189"/>
      <c r="V12" s="176"/>
    </row>
    <row r="13" spans="1:22" ht="96" customHeight="1">
      <c r="A13" s="192"/>
      <c r="B13" s="447" t="s">
        <v>236</v>
      </c>
      <c r="C13" s="448"/>
      <c r="D13" s="187">
        <v>50</v>
      </c>
      <c r="E13" s="182">
        <v>50</v>
      </c>
      <c r="F13" s="190">
        <v>45</v>
      </c>
      <c r="G13" s="182">
        <f t="shared" si="1"/>
        <v>45</v>
      </c>
      <c r="H13" s="181"/>
      <c r="I13" s="181"/>
      <c r="J13" s="182">
        <f t="shared" si="0"/>
        <v>90</v>
      </c>
      <c r="K13" s="191">
        <v>9</v>
      </c>
      <c r="R13" s="189"/>
      <c r="S13" s="189"/>
      <c r="V13" s="176"/>
    </row>
    <row r="14" spans="1:22" ht="81" customHeight="1">
      <c r="A14" s="193"/>
      <c r="B14" s="447" t="s">
        <v>146</v>
      </c>
      <c r="C14" s="448"/>
      <c r="D14" s="187">
        <v>35</v>
      </c>
      <c r="E14" s="182">
        <v>0</v>
      </c>
      <c r="F14" s="190">
        <v>0</v>
      </c>
      <c r="G14" s="182">
        <f t="shared" si="1"/>
        <v>0</v>
      </c>
      <c r="H14" s="181"/>
      <c r="I14" s="181"/>
      <c r="J14" s="182" t="e">
        <f t="shared" si="0"/>
        <v>#DIV/0!</v>
      </c>
      <c r="K14" s="191">
        <v>0</v>
      </c>
      <c r="R14" s="189"/>
      <c r="S14" s="189"/>
      <c r="V14" s="176"/>
    </row>
    <row r="15" spans="1:22" ht="94.5" customHeight="1">
      <c r="A15" s="192"/>
      <c r="B15" s="447" t="s">
        <v>237</v>
      </c>
      <c r="C15" s="448"/>
      <c r="D15" s="187">
        <v>55</v>
      </c>
      <c r="E15" s="182">
        <v>0</v>
      </c>
      <c r="F15" s="190">
        <v>0</v>
      </c>
      <c r="G15" s="182">
        <f t="shared" si="1"/>
        <v>0</v>
      </c>
      <c r="H15" s="181"/>
      <c r="I15" s="181"/>
      <c r="J15" s="182" t="e">
        <f t="shared" si="0"/>
        <v>#DIV/0!</v>
      </c>
      <c r="K15" s="191">
        <v>0</v>
      </c>
      <c r="R15" s="189"/>
      <c r="S15" s="189"/>
      <c r="V15" s="176"/>
    </row>
    <row r="16" spans="1:22" ht="57.75" customHeight="1">
      <c r="A16" s="194"/>
      <c r="B16" s="447" t="s">
        <v>238</v>
      </c>
      <c r="C16" s="448"/>
      <c r="D16" s="187">
        <v>960</v>
      </c>
      <c r="E16" s="187">
        <v>0</v>
      </c>
      <c r="F16" s="187">
        <v>0</v>
      </c>
      <c r="G16" s="182">
        <f>F16</f>
        <v>0</v>
      </c>
      <c r="H16" s="182">
        <v>0</v>
      </c>
      <c r="I16" s="182">
        <v>0</v>
      </c>
      <c r="J16" s="182" t="e">
        <f t="shared" si="0"/>
        <v>#DIV/0!</v>
      </c>
      <c r="K16" s="188">
        <v>0</v>
      </c>
      <c r="V16" s="176"/>
    </row>
    <row r="17" spans="1:22" ht="51.75" customHeight="1">
      <c r="A17" s="194"/>
      <c r="B17" s="447" t="s">
        <v>239</v>
      </c>
      <c r="C17" s="448"/>
      <c r="D17" s="187">
        <v>705</v>
      </c>
      <c r="E17" s="182">
        <v>0</v>
      </c>
      <c r="F17" s="190">
        <v>0</v>
      </c>
      <c r="G17" s="182">
        <f t="shared" si="1"/>
        <v>0</v>
      </c>
      <c r="H17" s="182">
        <v>0</v>
      </c>
      <c r="I17" s="182">
        <v>0</v>
      </c>
      <c r="J17" s="182" t="e">
        <f t="shared" si="0"/>
        <v>#DIV/0!</v>
      </c>
      <c r="K17" s="191">
        <v>0</v>
      </c>
      <c r="V17" s="176"/>
    </row>
    <row r="18" spans="1:22" ht="320.25" customHeight="1">
      <c r="A18" s="195" t="s">
        <v>66</v>
      </c>
      <c r="B18" s="364" t="s">
        <v>240</v>
      </c>
      <c r="C18" s="365"/>
      <c r="D18" s="180">
        <f>D19+D22+D25+D26</f>
        <v>13472.9</v>
      </c>
      <c r="E18" s="180">
        <f>E19+E22+E25+E26</f>
        <v>0</v>
      </c>
      <c r="F18" s="180">
        <f>F19+F22+F25+F26</f>
        <v>0</v>
      </c>
      <c r="G18" s="251">
        <f t="shared" si="1"/>
        <v>0</v>
      </c>
      <c r="H18" s="251">
        <v>0</v>
      </c>
      <c r="I18" s="251">
        <v>0</v>
      </c>
      <c r="J18" s="251" t="e">
        <f t="shared" si="0"/>
        <v>#DIV/0!</v>
      </c>
      <c r="K18" s="183">
        <f>K19+K22+K25+K26</f>
        <v>0</v>
      </c>
      <c r="V18" s="176"/>
    </row>
    <row r="19" spans="1:22" ht="42.75" customHeight="1">
      <c r="A19" s="196"/>
      <c r="B19" s="389" t="s">
        <v>241</v>
      </c>
      <c r="C19" s="390"/>
      <c r="D19" s="187">
        <f>D20+D21</f>
        <v>103.2</v>
      </c>
      <c r="E19" s="182">
        <v>0</v>
      </c>
      <c r="F19" s="190">
        <v>0</v>
      </c>
      <c r="G19" s="182">
        <f t="shared" si="1"/>
        <v>0</v>
      </c>
      <c r="H19" s="182">
        <v>0</v>
      </c>
      <c r="I19" s="182">
        <v>0</v>
      </c>
      <c r="J19" s="182" t="e">
        <f t="shared" si="0"/>
        <v>#DIV/0!</v>
      </c>
      <c r="K19" s="188">
        <f>K20+K21</f>
        <v>0</v>
      </c>
      <c r="V19" s="176"/>
    </row>
    <row r="20" spans="1:22" ht="42.75" customHeight="1">
      <c r="A20" s="196"/>
      <c r="B20" s="387" t="s">
        <v>242</v>
      </c>
      <c r="C20" s="388"/>
      <c r="D20" s="250">
        <v>60</v>
      </c>
      <c r="E20" s="182">
        <v>0</v>
      </c>
      <c r="F20" s="190">
        <v>0</v>
      </c>
      <c r="G20" s="253">
        <f t="shared" si="1"/>
        <v>0</v>
      </c>
      <c r="H20" s="182">
        <v>0</v>
      </c>
      <c r="I20" s="182">
        <v>0</v>
      </c>
      <c r="J20" s="182" t="e">
        <f t="shared" si="0"/>
        <v>#DIV/0!</v>
      </c>
      <c r="K20" s="191"/>
      <c r="T20" s="176"/>
      <c r="V20" s="176"/>
    </row>
    <row r="21" spans="1:22" ht="41.25" customHeight="1">
      <c r="A21" s="196"/>
      <c r="B21" s="387" t="s">
        <v>243</v>
      </c>
      <c r="C21" s="388"/>
      <c r="D21" s="250">
        <v>43.2</v>
      </c>
      <c r="E21" s="182">
        <v>0</v>
      </c>
      <c r="F21" s="190">
        <v>0</v>
      </c>
      <c r="G21" s="254">
        <f t="shared" si="1"/>
        <v>0</v>
      </c>
      <c r="H21" s="181" t="e">
        <f>G21/#REF!*100</f>
        <v>#REF!</v>
      </c>
      <c r="I21" s="181"/>
      <c r="J21" s="182" t="e">
        <f t="shared" si="0"/>
        <v>#DIV/0!</v>
      </c>
      <c r="K21" s="191"/>
      <c r="R21" s="189">
        <f>G21+G22+G29</f>
        <v>0</v>
      </c>
      <c r="V21" s="176"/>
    </row>
    <row r="22" spans="1:22" ht="41.25" customHeight="1">
      <c r="A22" s="196"/>
      <c r="B22" s="389" t="s">
        <v>244</v>
      </c>
      <c r="C22" s="390"/>
      <c r="D22" s="187">
        <f>D23+D24</f>
        <v>1080.4</v>
      </c>
      <c r="E22" s="182">
        <v>0</v>
      </c>
      <c r="F22" s="190">
        <v>0</v>
      </c>
      <c r="G22" s="197">
        <f t="shared" si="1"/>
        <v>0</v>
      </c>
      <c r="H22" s="181" t="e">
        <f>G22/#REF!*100</f>
        <v>#REF!</v>
      </c>
      <c r="I22" s="181"/>
      <c r="J22" s="182" t="e">
        <f t="shared" si="0"/>
        <v>#DIV/0!</v>
      </c>
      <c r="K22" s="188">
        <f>K23+K24</f>
        <v>0</v>
      </c>
      <c r="R22" s="189">
        <f>G21+G22+G29</f>
        <v>0</v>
      </c>
      <c r="V22" s="176">
        <f>F22+F21</f>
        <v>0</v>
      </c>
    </row>
    <row r="23" spans="1:22" ht="41.25" customHeight="1">
      <c r="A23" s="196"/>
      <c r="B23" s="387" t="s">
        <v>242</v>
      </c>
      <c r="C23" s="388"/>
      <c r="D23" s="250">
        <v>730</v>
      </c>
      <c r="E23" s="182">
        <v>0</v>
      </c>
      <c r="F23" s="190">
        <v>0</v>
      </c>
      <c r="G23" s="254">
        <f t="shared" si="1"/>
        <v>0</v>
      </c>
      <c r="H23" s="181"/>
      <c r="I23" s="181"/>
      <c r="J23" s="182" t="e">
        <f t="shared" si="0"/>
        <v>#DIV/0!</v>
      </c>
      <c r="K23" s="263"/>
      <c r="R23" s="189"/>
      <c r="V23" s="176"/>
    </row>
    <row r="24" spans="1:22" ht="41.25" customHeight="1">
      <c r="A24" s="196"/>
      <c r="B24" s="387" t="s">
        <v>243</v>
      </c>
      <c r="C24" s="388"/>
      <c r="D24" s="250">
        <v>350.4</v>
      </c>
      <c r="E24" s="182">
        <v>0</v>
      </c>
      <c r="F24" s="190">
        <v>0</v>
      </c>
      <c r="G24" s="254">
        <f t="shared" si="1"/>
        <v>0</v>
      </c>
      <c r="H24" s="181"/>
      <c r="I24" s="181"/>
      <c r="J24" s="182" t="e">
        <f t="shared" si="0"/>
        <v>#DIV/0!</v>
      </c>
      <c r="K24" s="191"/>
      <c r="R24" s="189"/>
      <c r="V24" s="176"/>
    </row>
    <row r="25" spans="1:22" ht="51" customHeight="1">
      <c r="A25" s="196"/>
      <c r="B25" s="389" t="s">
        <v>239</v>
      </c>
      <c r="C25" s="390"/>
      <c r="D25" s="187">
        <v>11735</v>
      </c>
      <c r="E25" s="182">
        <v>0</v>
      </c>
      <c r="F25" s="190">
        <v>0</v>
      </c>
      <c r="G25" s="197">
        <f t="shared" si="1"/>
        <v>0</v>
      </c>
      <c r="H25" s="181"/>
      <c r="I25" s="181"/>
      <c r="J25" s="182" t="e">
        <f t="shared" si="0"/>
        <v>#DIV/0!</v>
      </c>
      <c r="K25" s="191"/>
      <c r="R25" s="189"/>
      <c r="V25" s="176"/>
    </row>
    <row r="26" spans="1:22" ht="142.5" customHeight="1">
      <c r="A26" s="196"/>
      <c r="B26" s="389" t="s">
        <v>245</v>
      </c>
      <c r="C26" s="390"/>
      <c r="D26" s="187">
        <f>D27+D28+D29</f>
        <v>554.3</v>
      </c>
      <c r="E26" s="182">
        <v>0</v>
      </c>
      <c r="F26" s="190">
        <v>0</v>
      </c>
      <c r="G26" s="197">
        <f t="shared" si="1"/>
        <v>0</v>
      </c>
      <c r="H26" s="181"/>
      <c r="I26" s="181"/>
      <c r="J26" s="182" t="e">
        <f t="shared" si="0"/>
        <v>#DIV/0!</v>
      </c>
      <c r="K26" s="188">
        <f>K27+K28+K29</f>
        <v>0</v>
      </c>
      <c r="R26" s="189"/>
      <c r="V26" s="176"/>
    </row>
    <row r="27" spans="1:22" ht="41.25" customHeight="1">
      <c r="A27" s="196"/>
      <c r="B27" s="387" t="s">
        <v>242</v>
      </c>
      <c r="C27" s="388"/>
      <c r="D27" s="250">
        <v>320</v>
      </c>
      <c r="E27" s="182">
        <v>0</v>
      </c>
      <c r="F27" s="190">
        <v>0</v>
      </c>
      <c r="G27" s="254">
        <f t="shared" si="1"/>
        <v>0</v>
      </c>
      <c r="H27" s="181"/>
      <c r="I27" s="181"/>
      <c r="J27" s="182" t="e">
        <f t="shared" si="0"/>
        <v>#DIV/0!</v>
      </c>
      <c r="K27" s="191"/>
      <c r="R27" s="189"/>
      <c r="V27" s="176"/>
    </row>
    <row r="28" spans="1:22" ht="41.25" customHeight="1">
      <c r="A28" s="196"/>
      <c r="B28" s="387" t="s">
        <v>243</v>
      </c>
      <c r="C28" s="388"/>
      <c r="D28" s="250">
        <v>230.4</v>
      </c>
      <c r="E28" s="182">
        <v>0</v>
      </c>
      <c r="F28" s="190">
        <v>0</v>
      </c>
      <c r="G28" s="254">
        <f t="shared" si="1"/>
        <v>0</v>
      </c>
      <c r="H28" s="181"/>
      <c r="I28" s="181"/>
      <c r="J28" s="182" t="e">
        <f t="shared" si="0"/>
        <v>#DIV/0!</v>
      </c>
      <c r="K28" s="191"/>
      <c r="R28" s="189"/>
      <c r="V28" s="176"/>
    </row>
    <row r="29" spans="1:27" ht="95.25" customHeight="1">
      <c r="A29" s="196"/>
      <c r="B29" s="389" t="s">
        <v>246</v>
      </c>
      <c r="C29" s="390"/>
      <c r="D29" s="187">
        <v>3.9</v>
      </c>
      <c r="E29" s="182">
        <v>0</v>
      </c>
      <c r="F29" s="190">
        <v>0</v>
      </c>
      <c r="G29" s="197">
        <f t="shared" si="1"/>
        <v>0</v>
      </c>
      <c r="H29" s="182">
        <f>G29</f>
        <v>0</v>
      </c>
      <c r="I29" s="182">
        <f>H29</f>
        <v>0</v>
      </c>
      <c r="J29" s="182" t="e">
        <f t="shared" si="0"/>
        <v>#DIV/0!</v>
      </c>
      <c r="K29" s="191"/>
      <c r="V29" s="176"/>
      <c r="AA29" s="176">
        <f>D31+D32+D22</f>
        <v>29423.9</v>
      </c>
    </row>
    <row r="30" spans="1:27" ht="120.75" customHeight="1">
      <c r="A30" s="444"/>
      <c r="B30" s="445"/>
      <c r="C30" s="445"/>
      <c r="D30" s="445"/>
      <c r="E30" s="445"/>
      <c r="F30" s="445"/>
      <c r="G30" s="445"/>
      <c r="H30" s="445"/>
      <c r="I30" s="445"/>
      <c r="J30" s="445"/>
      <c r="K30" s="446"/>
      <c r="V30" s="176"/>
      <c r="AA30" s="176"/>
    </row>
    <row r="31" spans="1:22" ht="409.5" customHeight="1">
      <c r="A31" s="179" t="s">
        <v>67</v>
      </c>
      <c r="B31" s="393" t="s">
        <v>247</v>
      </c>
      <c r="C31" s="394"/>
      <c r="D31" s="180">
        <f>D32+D35+D38+D39+D40+D46</f>
        <v>28334.9</v>
      </c>
      <c r="E31" s="180">
        <f>E32+E35+E38+E39+E40+E46</f>
        <v>500</v>
      </c>
      <c r="F31" s="180">
        <f>F32+F35+F38+F39+F40+F46</f>
        <v>403.5</v>
      </c>
      <c r="G31" s="255">
        <f t="shared" si="1"/>
        <v>403.5</v>
      </c>
      <c r="H31" s="251">
        <v>100</v>
      </c>
      <c r="I31" s="251"/>
      <c r="J31" s="251">
        <f t="shared" si="0"/>
        <v>80.7</v>
      </c>
      <c r="K31" s="183">
        <f>K32+K35+K38+K39+K40+K46</f>
        <v>84</v>
      </c>
      <c r="T31" s="176">
        <f>F31+F20+F99</f>
        <v>475.2</v>
      </c>
      <c r="V31" s="176"/>
    </row>
    <row r="32" spans="1:22" ht="69.75" customHeight="1">
      <c r="A32" s="196"/>
      <c r="B32" s="389" t="s">
        <v>241</v>
      </c>
      <c r="C32" s="390"/>
      <c r="D32" s="187">
        <f>D33+D34</f>
        <v>8.6</v>
      </c>
      <c r="E32" s="187">
        <f>E33+E34</f>
        <v>0</v>
      </c>
      <c r="F32" s="187">
        <f>F33+F34</f>
        <v>0</v>
      </c>
      <c r="G32" s="197">
        <f t="shared" si="1"/>
        <v>0</v>
      </c>
      <c r="H32" s="181">
        <v>0</v>
      </c>
      <c r="I32" s="181"/>
      <c r="J32" s="182" t="e">
        <f t="shared" si="0"/>
        <v>#DIV/0!</v>
      </c>
      <c r="K32" s="188">
        <v>0</v>
      </c>
      <c r="V32" s="176"/>
    </row>
    <row r="33" spans="1:22" ht="55.5" customHeight="1">
      <c r="A33" s="196"/>
      <c r="B33" s="387" t="s">
        <v>242</v>
      </c>
      <c r="C33" s="388"/>
      <c r="D33" s="250">
        <v>5</v>
      </c>
      <c r="E33" s="187">
        <v>0</v>
      </c>
      <c r="F33" s="187">
        <v>0</v>
      </c>
      <c r="G33" s="197">
        <f t="shared" si="1"/>
        <v>0</v>
      </c>
      <c r="H33" s="182">
        <v>0</v>
      </c>
      <c r="I33" s="182">
        <v>0</v>
      </c>
      <c r="J33" s="182" t="e">
        <f t="shared" si="0"/>
        <v>#DIV/0!</v>
      </c>
      <c r="K33" s="188">
        <v>0</v>
      </c>
      <c r="V33" s="176"/>
    </row>
    <row r="34" spans="1:22" ht="51" customHeight="1">
      <c r="A34" s="196"/>
      <c r="B34" s="387" t="s">
        <v>243</v>
      </c>
      <c r="C34" s="388"/>
      <c r="D34" s="250">
        <v>3.6</v>
      </c>
      <c r="E34" s="187">
        <v>0</v>
      </c>
      <c r="F34" s="187">
        <v>0</v>
      </c>
      <c r="G34" s="197">
        <f t="shared" si="1"/>
        <v>0</v>
      </c>
      <c r="H34" s="182">
        <v>0</v>
      </c>
      <c r="I34" s="182">
        <v>0</v>
      </c>
      <c r="J34" s="182" t="e">
        <f t="shared" si="0"/>
        <v>#DIV/0!</v>
      </c>
      <c r="K34" s="188">
        <v>0</v>
      </c>
      <c r="V34" s="176"/>
    </row>
    <row r="35" spans="1:22" ht="54" customHeight="1">
      <c r="A35" s="196"/>
      <c r="B35" s="389" t="s">
        <v>244</v>
      </c>
      <c r="C35" s="390"/>
      <c r="D35" s="187">
        <f>D36+D37</f>
        <v>843.6</v>
      </c>
      <c r="E35" s="187">
        <f>E36+E37</f>
        <v>0</v>
      </c>
      <c r="F35" s="187">
        <f>F36+F37</f>
        <v>0</v>
      </c>
      <c r="G35" s="197">
        <f t="shared" si="1"/>
        <v>0</v>
      </c>
      <c r="H35" s="182">
        <v>0</v>
      </c>
      <c r="I35" s="182">
        <v>0</v>
      </c>
      <c r="J35" s="182" t="e">
        <f t="shared" si="0"/>
        <v>#DIV/0!</v>
      </c>
      <c r="K35" s="188">
        <v>0</v>
      </c>
      <c r="V35" s="176"/>
    </row>
    <row r="36" spans="1:22" ht="56.25" customHeight="1">
      <c r="A36" s="196"/>
      <c r="B36" s="387" t="s">
        <v>242</v>
      </c>
      <c r="C36" s="388"/>
      <c r="D36" s="250">
        <v>570</v>
      </c>
      <c r="E36" s="187">
        <v>0</v>
      </c>
      <c r="F36" s="187">
        <v>0</v>
      </c>
      <c r="G36" s="197">
        <f t="shared" si="1"/>
        <v>0</v>
      </c>
      <c r="H36" s="181"/>
      <c r="I36" s="181"/>
      <c r="J36" s="182">
        <v>100</v>
      </c>
      <c r="K36" s="188">
        <v>0</v>
      </c>
      <c r="V36" s="176"/>
    </row>
    <row r="37" spans="1:22" ht="62.25" customHeight="1">
      <c r="A37" s="196"/>
      <c r="B37" s="387" t="s">
        <v>243</v>
      </c>
      <c r="C37" s="388"/>
      <c r="D37" s="250">
        <v>273.6</v>
      </c>
      <c r="E37" s="187">
        <v>0</v>
      </c>
      <c r="F37" s="187">
        <v>0</v>
      </c>
      <c r="G37" s="197">
        <f t="shared" si="1"/>
        <v>0</v>
      </c>
      <c r="H37" s="181"/>
      <c r="I37" s="181"/>
      <c r="J37" s="182" t="e">
        <f t="shared" si="0"/>
        <v>#DIV/0!</v>
      </c>
      <c r="K37" s="188">
        <v>0</v>
      </c>
      <c r="V37" s="176"/>
    </row>
    <row r="38" spans="1:22" ht="60" customHeight="1">
      <c r="A38" s="198"/>
      <c r="B38" s="389" t="s">
        <v>239</v>
      </c>
      <c r="C38" s="390"/>
      <c r="D38" s="187">
        <v>23336.7</v>
      </c>
      <c r="E38" s="182">
        <v>96.5</v>
      </c>
      <c r="F38" s="182"/>
      <c r="G38" s="197">
        <f t="shared" si="1"/>
        <v>0</v>
      </c>
      <c r="H38" s="181"/>
      <c r="I38" s="181"/>
      <c r="J38" s="182">
        <f t="shared" si="0"/>
        <v>0</v>
      </c>
      <c r="K38" s="188"/>
      <c r="V38" s="176"/>
    </row>
    <row r="39" spans="1:22" ht="175.5" customHeight="1">
      <c r="A39" s="196"/>
      <c r="B39" s="389" t="s">
        <v>248</v>
      </c>
      <c r="C39" s="390"/>
      <c r="D39" s="187">
        <v>403.5</v>
      </c>
      <c r="E39" s="187">
        <v>403.5</v>
      </c>
      <c r="F39" s="187">
        <v>403.5</v>
      </c>
      <c r="G39" s="197">
        <f t="shared" si="1"/>
        <v>403.5</v>
      </c>
      <c r="H39" s="181"/>
      <c r="I39" s="181"/>
      <c r="J39" s="182">
        <f t="shared" si="0"/>
        <v>100</v>
      </c>
      <c r="K39" s="188">
        <f>79+5</f>
        <v>84</v>
      </c>
      <c r="V39" s="176"/>
    </row>
    <row r="40" spans="1:22" ht="281.25" customHeight="1">
      <c r="A40" s="196"/>
      <c r="B40" s="362" t="s">
        <v>249</v>
      </c>
      <c r="C40" s="363"/>
      <c r="D40" s="187">
        <f>D41+D42+D43+D44+D45</f>
        <v>2968.5</v>
      </c>
      <c r="E40" s="187">
        <f>E41+E42+E43+E44+E45</f>
        <v>0</v>
      </c>
      <c r="F40" s="187">
        <f>F41+F42+F43+F44+F45</f>
        <v>0</v>
      </c>
      <c r="G40" s="199">
        <f>F40</f>
        <v>0</v>
      </c>
      <c r="H40" s="182">
        <v>0</v>
      </c>
      <c r="I40" s="182">
        <v>0</v>
      </c>
      <c r="J40" s="182" t="e">
        <f t="shared" si="0"/>
        <v>#DIV/0!</v>
      </c>
      <c r="K40" s="188">
        <f>K41+K42+K43+K44+K45</f>
        <v>0</v>
      </c>
      <c r="R40" s="189"/>
      <c r="V40" s="176"/>
    </row>
    <row r="41" spans="1:22" ht="55.5" customHeight="1">
      <c r="A41" s="196"/>
      <c r="B41" s="387" t="s">
        <v>242</v>
      </c>
      <c r="C41" s="388"/>
      <c r="D41" s="253">
        <v>885</v>
      </c>
      <c r="E41" s="187">
        <v>0</v>
      </c>
      <c r="F41" s="187">
        <v>0</v>
      </c>
      <c r="G41" s="199">
        <f>F41</f>
        <v>0</v>
      </c>
      <c r="H41" s="200"/>
      <c r="I41" s="201"/>
      <c r="J41" s="202" t="e">
        <f t="shared" si="0"/>
        <v>#DIV/0!</v>
      </c>
      <c r="K41" s="191">
        <v>0</v>
      </c>
      <c r="R41" s="189"/>
      <c r="V41" s="176"/>
    </row>
    <row r="42" spans="1:22" ht="57" customHeight="1">
      <c r="A42" s="196"/>
      <c r="B42" s="387" t="s">
        <v>243</v>
      </c>
      <c r="C42" s="388"/>
      <c r="D42" s="262">
        <v>637.2</v>
      </c>
      <c r="E42" s="187">
        <v>0</v>
      </c>
      <c r="F42" s="187">
        <v>0</v>
      </c>
      <c r="G42" s="199">
        <f>F42</f>
        <v>0</v>
      </c>
      <c r="H42" s="200"/>
      <c r="I42" s="201"/>
      <c r="J42" s="202" t="e">
        <f>F42/E42*100</f>
        <v>#DIV/0!</v>
      </c>
      <c r="K42" s="191">
        <f>K43+K44+K45</f>
        <v>0</v>
      </c>
      <c r="R42" s="189"/>
      <c r="V42" s="176"/>
    </row>
    <row r="43" spans="1:22" ht="96.75" customHeight="1">
      <c r="A43" s="203"/>
      <c r="B43" s="391" t="s">
        <v>250</v>
      </c>
      <c r="C43" s="392"/>
      <c r="D43" s="199">
        <v>1250</v>
      </c>
      <c r="E43" s="187">
        <v>0</v>
      </c>
      <c r="F43" s="187">
        <v>0</v>
      </c>
      <c r="G43" s="199">
        <f>F43</f>
        <v>0</v>
      </c>
      <c r="H43" s="200"/>
      <c r="I43" s="201"/>
      <c r="J43" s="202" t="e">
        <f>F43/E43*100</f>
        <v>#DIV/0!</v>
      </c>
      <c r="K43" s="191">
        <f>K44+K45+K46</f>
        <v>0</v>
      </c>
      <c r="R43" s="189"/>
      <c r="V43" s="176"/>
    </row>
    <row r="44" spans="1:22" ht="95.25" customHeight="1">
      <c r="A44" s="203"/>
      <c r="B44" s="362" t="s">
        <v>252</v>
      </c>
      <c r="C44" s="363"/>
      <c r="D44" s="199">
        <v>132</v>
      </c>
      <c r="E44" s="187">
        <v>0</v>
      </c>
      <c r="F44" s="187">
        <v>0</v>
      </c>
      <c r="G44" s="199">
        <f aca="true" t="shared" si="2" ref="G44:G56">F44</f>
        <v>0</v>
      </c>
      <c r="H44" s="200"/>
      <c r="I44" s="201"/>
      <c r="J44" s="202" t="e">
        <f>F44/E44*100</f>
        <v>#DIV/0!</v>
      </c>
      <c r="K44" s="191">
        <f>K45+K46+K47</f>
        <v>0</v>
      </c>
      <c r="R44" s="189"/>
      <c r="V44" s="176"/>
    </row>
    <row r="45" spans="1:22" ht="193.5" customHeight="1">
      <c r="A45" s="203"/>
      <c r="B45" s="391" t="s">
        <v>251</v>
      </c>
      <c r="C45" s="392"/>
      <c r="D45" s="199">
        <v>64.3</v>
      </c>
      <c r="E45" s="187">
        <v>0</v>
      </c>
      <c r="F45" s="187">
        <v>0</v>
      </c>
      <c r="G45" s="199">
        <f t="shared" si="2"/>
        <v>0</v>
      </c>
      <c r="H45" s="200"/>
      <c r="I45" s="201"/>
      <c r="J45" s="202" t="e">
        <f>F45/E45*100</f>
        <v>#DIV/0!</v>
      </c>
      <c r="K45" s="191">
        <f>K46+K47+K48</f>
        <v>0</v>
      </c>
      <c r="R45" s="189"/>
      <c r="V45" s="176"/>
    </row>
    <row r="46" spans="1:22" ht="204" customHeight="1">
      <c r="A46" s="196"/>
      <c r="B46" s="362" t="s">
        <v>253</v>
      </c>
      <c r="C46" s="363"/>
      <c r="D46" s="199">
        <f>D47+D48</f>
        <v>774</v>
      </c>
      <c r="E46" s="199">
        <f>E47+E48</f>
        <v>0</v>
      </c>
      <c r="F46" s="199">
        <f>F47+F48</f>
        <v>0</v>
      </c>
      <c r="G46" s="199">
        <f t="shared" si="2"/>
        <v>0</v>
      </c>
      <c r="H46" s="205"/>
      <c r="I46" s="206"/>
      <c r="J46" s="207" t="e">
        <f>F46/E46*100</f>
        <v>#DIV/0!</v>
      </c>
      <c r="K46" s="204">
        <f>K47+K48</f>
        <v>0</v>
      </c>
      <c r="R46" s="189"/>
      <c r="V46" s="176"/>
    </row>
    <row r="47" spans="1:22" ht="52.5" customHeight="1">
      <c r="A47" s="196"/>
      <c r="B47" s="387" t="s">
        <v>242</v>
      </c>
      <c r="C47" s="388"/>
      <c r="D47" s="253">
        <v>450</v>
      </c>
      <c r="E47" s="199">
        <v>0</v>
      </c>
      <c r="F47" s="199">
        <v>0</v>
      </c>
      <c r="G47" s="262">
        <f t="shared" si="2"/>
        <v>0</v>
      </c>
      <c r="H47" s="182"/>
      <c r="I47" s="182"/>
      <c r="J47" s="182" t="e">
        <f aca="true" t="shared" si="3" ref="J47:J89">F47/E47*100</f>
        <v>#DIV/0!</v>
      </c>
      <c r="K47" s="191">
        <v>0</v>
      </c>
      <c r="R47" s="189"/>
      <c r="V47" s="176"/>
    </row>
    <row r="48" spans="1:22" ht="52.5" customHeight="1">
      <c r="A48" s="208"/>
      <c r="B48" s="387" t="s">
        <v>243</v>
      </c>
      <c r="C48" s="388"/>
      <c r="D48" s="254">
        <v>324</v>
      </c>
      <c r="E48" s="199">
        <v>0</v>
      </c>
      <c r="F48" s="199">
        <v>0</v>
      </c>
      <c r="G48" s="262">
        <f t="shared" si="2"/>
        <v>0</v>
      </c>
      <c r="H48" s="200"/>
      <c r="I48" s="201"/>
      <c r="J48" s="209" t="e">
        <f t="shared" si="3"/>
        <v>#DIV/0!</v>
      </c>
      <c r="K48" s="210">
        <v>0</v>
      </c>
      <c r="R48" s="189"/>
      <c r="S48" s="173">
        <f>G48/13.2</f>
        <v>0</v>
      </c>
      <c r="V48" s="176"/>
    </row>
    <row r="49" spans="1:22" ht="387.75" customHeight="1">
      <c r="A49" s="256" t="s">
        <v>68</v>
      </c>
      <c r="B49" s="393" t="s">
        <v>254</v>
      </c>
      <c r="C49" s="394"/>
      <c r="D49" s="255">
        <f>D50+D53+D56</f>
        <v>258.2</v>
      </c>
      <c r="E49" s="255">
        <f>E50+E53+E56</f>
        <v>0</v>
      </c>
      <c r="F49" s="255">
        <f>F50+F53+F56</f>
        <v>0</v>
      </c>
      <c r="G49" s="257">
        <f t="shared" si="2"/>
        <v>0</v>
      </c>
      <c r="H49" s="258"/>
      <c r="I49" s="259"/>
      <c r="J49" s="260" t="e">
        <f>F49/E49*100</f>
        <v>#DIV/0!</v>
      </c>
      <c r="K49" s="261">
        <f>K50+K53+K56</f>
        <v>0</v>
      </c>
      <c r="R49" s="189"/>
      <c r="V49" s="176"/>
    </row>
    <row r="50" spans="1:22" ht="68.25" customHeight="1">
      <c r="A50" s="208"/>
      <c r="B50" s="389" t="s">
        <v>244</v>
      </c>
      <c r="C50" s="390"/>
      <c r="D50" s="197">
        <f>D51+D52</f>
        <v>51.8</v>
      </c>
      <c r="E50" s="197">
        <f>E51+E52</f>
        <v>0</v>
      </c>
      <c r="F50" s="197">
        <f>F51+F52</f>
        <v>0</v>
      </c>
      <c r="G50" s="199">
        <f t="shared" si="2"/>
        <v>0</v>
      </c>
      <c r="H50" s="200"/>
      <c r="I50" s="201"/>
      <c r="J50" s="209" t="e">
        <f t="shared" si="3"/>
        <v>#DIV/0!</v>
      </c>
      <c r="K50" s="210">
        <f>K51+K52</f>
        <v>0</v>
      </c>
      <c r="R50" s="189"/>
      <c r="V50" s="176"/>
    </row>
    <row r="51" spans="1:22" ht="52.5" customHeight="1">
      <c r="A51" s="208"/>
      <c r="B51" s="387" t="s">
        <v>242</v>
      </c>
      <c r="C51" s="388"/>
      <c r="D51" s="254">
        <v>35</v>
      </c>
      <c r="E51" s="197">
        <v>0</v>
      </c>
      <c r="F51" s="197">
        <v>0</v>
      </c>
      <c r="G51" s="253">
        <f t="shared" si="2"/>
        <v>0</v>
      </c>
      <c r="H51" s="200"/>
      <c r="I51" s="201"/>
      <c r="J51" s="209" t="e">
        <f t="shared" si="3"/>
        <v>#DIV/0!</v>
      </c>
      <c r="K51" s="210">
        <v>0</v>
      </c>
      <c r="R51" s="189"/>
      <c r="V51" s="176"/>
    </row>
    <row r="52" spans="1:22" ht="45.75">
      <c r="A52" s="208"/>
      <c r="B52" s="387" t="s">
        <v>243</v>
      </c>
      <c r="C52" s="388"/>
      <c r="D52" s="254">
        <v>16.8</v>
      </c>
      <c r="E52" s="197">
        <v>0</v>
      </c>
      <c r="F52" s="197">
        <v>0</v>
      </c>
      <c r="G52" s="253">
        <f t="shared" si="2"/>
        <v>0</v>
      </c>
      <c r="H52" s="200"/>
      <c r="I52" s="201"/>
      <c r="J52" s="209" t="e">
        <f t="shared" si="3"/>
        <v>#DIV/0!</v>
      </c>
      <c r="K52" s="210">
        <v>0</v>
      </c>
      <c r="R52" s="189"/>
      <c r="V52" s="176"/>
    </row>
    <row r="53" spans="1:22" ht="229.5" customHeight="1">
      <c r="A53" s="208"/>
      <c r="B53" s="389" t="s">
        <v>255</v>
      </c>
      <c r="C53" s="390"/>
      <c r="D53" s="197">
        <f>D54+D55</f>
        <v>172</v>
      </c>
      <c r="E53" s="197">
        <f>E54+E55</f>
        <v>0</v>
      </c>
      <c r="F53" s="197">
        <f>F54+F55</f>
        <v>0</v>
      </c>
      <c r="G53" s="197">
        <f t="shared" si="2"/>
        <v>0</v>
      </c>
      <c r="H53" s="200"/>
      <c r="I53" s="201"/>
      <c r="J53" s="209" t="e">
        <f t="shared" si="3"/>
        <v>#DIV/0!</v>
      </c>
      <c r="K53" s="210">
        <f>K54+K55</f>
        <v>0</v>
      </c>
      <c r="R53" s="189"/>
      <c r="V53" s="176"/>
    </row>
    <row r="54" spans="1:22" ht="54" customHeight="1">
      <c r="A54" s="208"/>
      <c r="B54" s="387" t="s">
        <v>242</v>
      </c>
      <c r="C54" s="388"/>
      <c r="D54" s="254">
        <v>100</v>
      </c>
      <c r="E54" s="197">
        <v>0</v>
      </c>
      <c r="F54" s="197">
        <v>0</v>
      </c>
      <c r="G54" s="211">
        <f>F54</f>
        <v>0</v>
      </c>
      <c r="H54" s="212"/>
      <c r="I54" s="213"/>
      <c r="J54" s="214" t="e">
        <f t="shared" si="3"/>
        <v>#DIV/0!</v>
      </c>
      <c r="K54" s="215">
        <v>0</v>
      </c>
      <c r="R54" s="189"/>
      <c r="V54" s="176"/>
    </row>
    <row r="55" spans="1:22" ht="48" customHeight="1">
      <c r="A55" s="208"/>
      <c r="B55" s="387" t="s">
        <v>243</v>
      </c>
      <c r="C55" s="388"/>
      <c r="D55" s="254">
        <v>72</v>
      </c>
      <c r="E55" s="197">
        <v>0</v>
      </c>
      <c r="F55" s="197">
        <v>0</v>
      </c>
      <c r="G55" s="197">
        <f t="shared" si="2"/>
        <v>0</v>
      </c>
      <c r="H55" s="200"/>
      <c r="I55" s="201"/>
      <c r="J55" s="209" t="e">
        <f t="shared" si="3"/>
        <v>#DIV/0!</v>
      </c>
      <c r="K55" s="210">
        <v>0</v>
      </c>
      <c r="R55" s="189"/>
      <c r="V55" s="176"/>
    </row>
    <row r="56" spans="1:22" ht="279" customHeight="1">
      <c r="A56" s="208"/>
      <c r="B56" s="389" t="s">
        <v>256</v>
      </c>
      <c r="C56" s="390"/>
      <c r="D56" s="254">
        <f>D57+D58</f>
        <v>34.4</v>
      </c>
      <c r="E56" s="197">
        <f>E57+E58</f>
        <v>0</v>
      </c>
      <c r="F56" s="197">
        <f>F57+F58</f>
        <v>0</v>
      </c>
      <c r="G56" s="197">
        <f t="shared" si="2"/>
        <v>0</v>
      </c>
      <c r="H56" s="200"/>
      <c r="I56" s="201"/>
      <c r="J56" s="209" t="e">
        <f t="shared" si="3"/>
        <v>#DIV/0!</v>
      </c>
      <c r="K56" s="264">
        <f>K57+K58</f>
        <v>0</v>
      </c>
      <c r="R56" s="189"/>
      <c r="V56" s="176">
        <f>F56+F35+F102</f>
        <v>1.8</v>
      </c>
    </row>
    <row r="57" spans="1:22" ht="51" customHeight="1">
      <c r="A57" s="208"/>
      <c r="B57" s="387" t="s">
        <v>242</v>
      </c>
      <c r="C57" s="388"/>
      <c r="D57" s="254">
        <v>20</v>
      </c>
      <c r="E57" s="197">
        <v>0</v>
      </c>
      <c r="F57" s="197">
        <v>0</v>
      </c>
      <c r="G57" s="197"/>
      <c r="H57" s="200"/>
      <c r="I57" s="201"/>
      <c r="J57" s="209" t="e">
        <f t="shared" si="3"/>
        <v>#DIV/0!</v>
      </c>
      <c r="K57" s="210">
        <v>0</v>
      </c>
      <c r="R57" s="189"/>
      <c r="V57" s="176"/>
    </row>
    <row r="58" spans="1:22" ht="49.5" customHeight="1">
      <c r="A58" s="208"/>
      <c r="B58" s="387" t="s">
        <v>243</v>
      </c>
      <c r="C58" s="388"/>
      <c r="D58" s="254">
        <v>14.4</v>
      </c>
      <c r="E58" s="197">
        <v>0</v>
      </c>
      <c r="F58" s="197">
        <v>0</v>
      </c>
      <c r="G58" s="197"/>
      <c r="H58" s="200"/>
      <c r="I58" s="201"/>
      <c r="J58" s="209" t="e">
        <f t="shared" si="3"/>
        <v>#DIV/0!</v>
      </c>
      <c r="K58" s="210">
        <v>0</v>
      </c>
      <c r="R58" s="189"/>
      <c r="V58" s="176"/>
    </row>
    <row r="59" spans="1:22" ht="275.25" customHeight="1">
      <c r="A59" s="256" t="s">
        <v>69</v>
      </c>
      <c r="B59" s="364" t="s">
        <v>257</v>
      </c>
      <c r="C59" s="365"/>
      <c r="D59" s="255">
        <f>D60+D63+D66+D67+D70+D71+D72+D75</f>
        <v>15841.2</v>
      </c>
      <c r="E59" s="255">
        <f>E60+E63+E66+E67+E70+E71+E72+E75</f>
        <v>7.7</v>
      </c>
      <c r="F59" s="255">
        <f>F60+F63+F66+F67+F70+F71+F72+F75</f>
        <v>7.7</v>
      </c>
      <c r="G59" s="255">
        <f>G60+G63+G66+G67+G70+G71+G72+G75</f>
        <v>7.7</v>
      </c>
      <c r="H59" s="258"/>
      <c r="I59" s="259"/>
      <c r="J59" s="209">
        <f t="shared" si="3"/>
        <v>100</v>
      </c>
      <c r="K59" s="261">
        <f>K60+K63+K66+K67+K70+K71+K72+K75</f>
        <v>6</v>
      </c>
      <c r="R59" s="189"/>
      <c r="V59" s="176"/>
    </row>
    <row r="60" spans="1:22" ht="56.25" customHeight="1">
      <c r="A60" s="208"/>
      <c r="B60" s="389" t="s">
        <v>241</v>
      </c>
      <c r="C60" s="390"/>
      <c r="D60" s="197">
        <f>D61+D62</f>
        <v>197.8</v>
      </c>
      <c r="E60" s="197">
        <f>E61+E62</f>
        <v>0</v>
      </c>
      <c r="F60" s="197">
        <f>F61+F62</f>
        <v>0</v>
      </c>
      <c r="G60" s="197">
        <f>F60</f>
        <v>0</v>
      </c>
      <c r="H60" s="200"/>
      <c r="I60" s="201"/>
      <c r="J60" s="209" t="e">
        <f t="shared" si="3"/>
        <v>#DIV/0!</v>
      </c>
      <c r="K60" s="210">
        <f>K61+K62</f>
        <v>0</v>
      </c>
      <c r="R60" s="189"/>
      <c r="V60" s="176"/>
    </row>
    <row r="61" spans="1:22" ht="56.25" customHeight="1">
      <c r="A61" s="208"/>
      <c r="B61" s="387" t="s">
        <v>242</v>
      </c>
      <c r="C61" s="388"/>
      <c r="D61" s="254">
        <v>115</v>
      </c>
      <c r="E61" s="197">
        <f aca="true" t="shared" si="4" ref="E61:F67">E62+E63</f>
        <v>0</v>
      </c>
      <c r="F61" s="197">
        <f t="shared" si="4"/>
        <v>0</v>
      </c>
      <c r="G61" s="254">
        <f aca="true" t="shared" si="5" ref="G61:G89">F61</f>
        <v>0</v>
      </c>
      <c r="H61" s="200"/>
      <c r="I61" s="201"/>
      <c r="J61" s="209" t="e">
        <f t="shared" si="3"/>
        <v>#DIV/0!</v>
      </c>
      <c r="K61" s="210">
        <v>0</v>
      </c>
      <c r="R61" s="189"/>
      <c r="V61" s="176"/>
    </row>
    <row r="62" spans="1:22" ht="56.25" customHeight="1">
      <c r="A62" s="208"/>
      <c r="B62" s="387" t="s">
        <v>243</v>
      </c>
      <c r="C62" s="388"/>
      <c r="D62" s="254">
        <v>82.8</v>
      </c>
      <c r="E62" s="197">
        <f t="shared" si="4"/>
        <v>0</v>
      </c>
      <c r="F62" s="197">
        <f t="shared" si="4"/>
        <v>0</v>
      </c>
      <c r="G62" s="254">
        <f t="shared" si="5"/>
        <v>0</v>
      </c>
      <c r="H62" s="200"/>
      <c r="I62" s="201"/>
      <c r="J62" s="209" t="e">
        <f t="shared" si="3"/>
        <v>#DIV/0!</v>
      </c>
      <c r="K62" s="210">
        <v>0</v>
      </c>
      <c r="R62" s="189"/>
      <c r="V62" s="176"/>
    </row>
    <row r="63" spans="1:22" ht="59.25" customHeight="1">
      <c r="A63" s="208"/>
      <c r="B63" s="389" t="s">
        <v>244</v>
      </c>
      <c r="C63" s="390"/>
      <c r="D63" s="197">
        <f>D64+D65</f>
        <v>3448.4</v>
      </c>
      <c r="E63" s="197">
        <f t="shared" si="4"/>
        <v>0</v>
      </c>
      <c r="F63" s="197">
        <f t="shared" si="4"/>
        <v>0</v>
      </c>
      <c r="G63" s="197">
        <f t="shared" si="5"/>
        <v>0</v>
      </c>
      <c r="H63" s="200"/>
      <c r="I63" s="201"/>
      <c r="J63" s="209" t="e">
        <f t="shared" si="3"/>
        <v>#DIV/0!</v>
      </c>
      <c r="K63" s="210">
        <f>K64+K65</f>
        <v>0</v>
      </c>
      <c r="R63" s="189"/>
      <c r="V63" s="176"/>
    </row>
    <row r="64" spans="1:22" ht="51.75" customHeight="1">
      <c r="A64" s="208"/>
      <c r="B64" s="387" t="s">
        <v>242</v>
      </c>
      <c r="C64" s="388"/>
      <c r="D64" s="254">
        <v>2330</v>
      </c>
      <c r="E64" s="197">
        <f t="shared" si="4"/>
        <v>0</v>
      </c>
      <c r="F64" s="197">
        <f t="shared" si="4"/>
        <v>0</v>
      </c>
      <c r="G64" s="197">
        <f t="shared" si="5"/>
        <v>0</v>
      </c>
      <c r="H64" s="200"/>
      <c r="I64" s="201"/>
      <c r="J64" s="209" t="e">
        <f t="shared" si="3"/>
        <v>#DIV/0!</v>
      </c>
      <c r="K64" s="210">
        <f>K65+K66</f>
        <v>0</v>
      </c>
      <c r="R64" s="189"/>
      <c r="V64" s="176"/>
    </row>
    <row r="65" spans="1:22" ht="51.75" customHeight="1">
      <c r="A65" s="208"/>
      <c r="B65" s="387" t="s">
        <v>243</v>
      </c>
      <c r="C65" s="388"/>
      <c r="D65" s="254">
        <v>1118.4</v>
      </c>
      <c r="E65" s="197">
        <f t="shared" si="4"/>
        <v>0</v>
      </c>
      <c r="F65" s="197">
        <f t="shared" si="4"/>
        <v>0</v>
      </c>
      <c r="G65" s="254">
        <f t="shared" si="5"/>
        <v>0</v>
      </c>
      <c r="H65" s="200"/>
      <c r="I65" s="201"/>
      <c r="J65" s="209" t="e">
        <f t="shared" si="3"/>
        <v>#DIV/0!</v>
      </c>
      <c r="K65" s="210">
        <f>K66+K67</f>
        <v>0</v>
      </c>
      <c r="R65" s="189"/>
      <c r="V65" s="176"/>
    </row>
    <row r="66" spans="1:22" ht="96.75" customHeight="1">
      <c r="A66" s="208"/>
      <c r="B66" s="389" t="s">
        <v>258</v>
      </c>
      <c r="C66" s="390"/>
      <c r="D66" s="197">
        <v>297</v>
      </c>
      <c r="E66" s="197">
        <f t="shared" si="4"/>
        <v>0</v>
      </c>
      <c r="F66" s="197">
        <f t="shared" si="4"/>
        <v>0</v>
      </c>
      <c r="G66" s="197">
        <f t="shared" si="5"/>
        <v>0</v>
      </c>
      <c r="H66" s="200"/>
      <c r="I66" s="201"/>
      <c r="J66" s="209" t="e">
        <f t="shared" si="3"/>
        <v>#DIV/0!</v>
      </c>
      <c r="K66" s="210">
        <f>K67+K68</f>
        <v>0</v>
      </c>
      <c r="R66" s="189"/>
      <c r="V66" s="176"/>
    </row>
    <row r="67" spans="1:22" ht="63.75" customHeight="1">
      <c r="A67" s="208"/>
      <c r="B67" s="389" t="s">
        <v>259</v>
      </c>
      <c r="C67" s="390"/>
      <c r="D67" s="197">
        <f>D68+D69</f>
        <v>7055</v>
      </c>
      <c r="E67" s="197">
        <f t="shared" si="4"/>
        <v>0</v>
      </c>
      <c r="F67" s="197">
        <f t="shared" si="4"/>
        <v>0</v>
      </c>
      <c r="G67" s="197">
        <f t="shared" si="5"/>
        <v>0</v>
      </c>
      <c r="H67" s="200"/>
      <c r="I67" s="201"/>
      <c r="J67" s="209" t="e">
        <f t="shared" si="3"/>
        <v>#DIV/0!</v>
      </c>
      <c r="K67" s="210">
        <f>K68+K69</f>
        <v>0</v>
      </c>
      <c r="R67" s="189"/>
      <c r="V67" s="176"/>
    </row>
    <row r="68" spans="1:22" ht="51.75" customHeight="1">
      <c r="A68" s="208"/>
      <c r="B68" s="387" t="s">
        <v>260</v>
      </c>
      <c r="C68" s="388"/>
      <c r="D68" s="197">
        <v>6807</v>
      </c>
      <c r="E68" s="197">
        <v>0</v>
      </c>
      <c r="F68" s="197">
        <v>0</v>
      </c>
      <c r="G68" s="254">
        <f t="shared" si="5"/>
        <v>0</v>
      </c>
      <c r="H68" s="200"/>
      <c r="I68" s="201"/>
      <c r="J68" s="209" t="e">
        <f t="shared" si="3"/>
        <v>#DIV/0!</v>
      </c>
      <c r="K68" s="210">
        <v>0</v>
      </c>
      <c r="R68" s="189"/>
      <c r="V68" s="176"/>
    </row>
    <row r="69" spans="1:22" ht="49.5" customHeight="1">
      <c r="A69" s="208"/>
      <c r="B69" s="387" t="s">
        <v>261</v>
      </c>
      <c r="C69" s="388"/>
      <c r="D69" s="254">
        <v>248</v>
      </c>
      <c r="E69" s="197">
        <v>0</v>
      </c>
      <c r="F69" s="197">
        <v>0</v>
      </c>
      <c r="G69" s="254">
        <f t="shared" si="5"/>
        <v>0</v>
      </c>
      <c r="H69" s="200"/>
      <c r="I69" s="201"/>
      <c r="J69" s="209" t="e">
        <f t="shared" si="3"/>
        <v>#DIV/0!</v>
      </c>
      <c r="K69" s="210">
        <v>0</v>
      </c>
      <c r="R69" s="189"/>
      <c r="V69" s="176"/>
    </row>
    <row r="70" spans="1:22" ht="51.75" customHeight="1">
      <c r="A70" s="208"/>
      <c r="B70" s="389" t="s">
        <v>262</v>
      </c>
      <c r="C70" s="390"/>
      <c r="D70" s="197">
        <v>0.5</v>
      </c>
      <c r="E70" s="197">
        <v>0</v>
      </c>
      <c r="F70" s="197">
        <v>0</v>
      </c>
      <c r="G70" s="197">
        <f t="shared" si="5"/>
        <v>0</v>
      </c>
      <c r="H70" s="200"/>
      <c r="I70" s="201"/>
      <c r="J70" s="209" t="e">
        <f t="shared" si="3"/>
        <v>#DIV/0!</v>
      </c>
      <c r="K70" s="210">
        <v>0</v>
      </c>
      <c r="R70" s="189"/>
      <c r="V70" s="176"/>
    </row>
    <row r="71" spans="1:22" ht="101.25" customHeight="1">
      <c r="A71" s="208"/>
      <c r="B71" s="389" t="s">
        <v>263</v>
      </c>
      <c r="C71" s="390"/>
      <c r="D71" s="197">
        <v>123.5</v>
      </c>
      <c r="E71" s="197">
        <v>7.7</v>
      </c>
      <c r="F71" s="197">
        <v>7.7</v>
      </c>
      <c r="G71" s="197">
        <f t="shared" si="5"/>
        <v>7.7</v>
      </c>
      <c r="H71" s="200"/>
      <c r="I71" s="201"/>
      <c r="J71" s="209">
        <f t="shared" si="3"/>
        <v>100</v>
      </c>
      <c r="K71" s="210">
        <v>6</v>
      </c>
      <c r="R71" s="189"/>
      <c r="V71" s="176"/>
    </row>
    <row r="72" spans="1:22" ht="192" customHeight="1">
      <c r="A72" s="208"/>
      <c r="B72" s="389" t="s">
        <v>264</v>
      </c>
      <c r="C72" s="390"/>
      <c r="D72" s="197">
        <f>D73+D74</f>
        <v>4300</v>
      </c>
      <c r="E72" s="197">
        <v>0</v>
      </c>
      <c r="F72" s="197">
        <v>0</v>
      </c>
      <c r="G72" s="197">
        <f t="shared" si="5"/>
        <v>0</v>
      </c>
      <c r="H72" s="200"/>
      <c r="I72" s="201"/>
      <c r="J72" s="209" t="e">
        <f t="shared" si="3"/>
        <v>#DIV/0!</v>
      </c>
      <c r="K72" s="210">
        <f>K73+K74</f>
        <v>0</v>
      </c>
      <c r="R72" s="189"/>
      <c r="V72" s="176"/>
    </row>
    <row r="73" spans="1:22" ht="59.25" customHeight="1">
      <c r="A73" s="208"/>
      <c r="B73" s="387" t="s">
        <v>242</v>
      </c>
      <c r="C73" s="388"/>
      <c r="D73" s="254">
        <v>2500</v>
      </c>
      <c r="E73" s="197">
        <v>0</v>
      </c>
      <c r="F73" s="197">
        <v>0</v>
      </c>
      <c r="G73" s="254">
        <f t="shared" si="5"/>
        <v>0</v>
      </c>
      <c r="H73" s="200"/>
      <c r="I73" s="201"/>
      <c r="J73" s="209" t="e">
        <f t="shared" si="3"/>
        <v>#DIV/0!</v>
      </c>
      <c r="K73" s="210">
        <v>0</v>
      </c>
      <c r="R73" s="189"/>
      <c r="V73" s="176"/>
    </row>
    <row r="74" spans="1:22" ht="57" customHeight="1">
      <c r="A74" s="208"/>
      <c r="B74" s="387" t="s">
        <v>243</v>
      </c>
      <c r="C74" s="388"/>
      <c r="D74" s="254">
        <v>1800</v>
      </c>
      <c r="E74" s="197">
        <v>0</v>
      </c>
      <c r="F74" s="197">
        <v>0</v>
      </c>
      <c r="G74" s="254">
        <f t="shared" si="5"/>
        <v>0</v>
      </c>
      <c r="H74" s="200"/>
      <c r="I74" s="201"/>
      <c r="J74" s="209" t="e">
        <f t="shared" si="3"/>
        <v>#DIV/0!</v>
      </c>
      <c r="K74" s="210">
        <v>0</v>
      </c>
      <c r="R74" s="189"/>
      <c r="V74" s="176"/>
    </row>
    <row r="75" spans="1:22" ht="134.25" customHeight="1">
      <c r="A75" s="208"/>
      <c r="B75" s="389" t="s">
        <v>265</v>
      </c>
      <c r="C75" s="390"/>
      <c r="D75" s="197">
        <v>419</v>
      </c>
      <c r="E75" s="197">
        <v>0</v>
      </c>
      <c r="F75" s="197">
        <v>0</v>
      </c>
      <c r="G75" s="197">
        <f t="shared" si="5"/>
        <v>0</v>
      </c>
      <c r="H75" s="200"/>
      <c r="I75" s="201"/>
      <c r="J75" s="209" t="e">
        <f t="shared" si="3"/>
        <v>#DIV/0!</v>
      </c>
      <c r="K75" s="210">
        <v>0</v>
      </c>
      <c r="R75" s="189"/>
      <c r="V75" s="176"/>
    </row>
    <row r="76" spans="1:22" ht="251.25" customHeight="1">
      <c r="A76" s="208" t="s">
        <v>70</v>
      </c>
      <c r="B76" s="385" t="s">
        <v>140</v>
      </c>
      <c r="C76" s="386"/>
      <c r="D76" s="197">
        <v>12309.5</v>
      </c>
      <c r="E76" s="197">
        <v>1387.2</v>
      </c>
      <c r="F76" s="197">
        <v>1387.2</v>
      </c>
      <c r="G76" s="197">
        <f t="shared" si="5"/>
        <v>1387.2</v>
      </c>
      <c r="H76" s="200"/>
      <c r="I76" s="201"/>
      <c r="J76" s="209">
        <f t="shared" si="3"/>
        <v>100</v>
      </c>
      <c r="K76" s="210">
        <f>497</f>
        <v>497</v>
      </c>
      <c r="R76" s="189"/>
      <c r="V76" s="176"/>
    </row>
    <row r="77" spans="1:22" ht="114.75" customHeight="1">
      <c r="A77" s="186" t="s">
        <v>71</v>
      </c>
      <c r="B77" s="385" t="s">
        <v>151</v>
      </c>
      <c r="C77" s="386"/>
      <c r="D77" s="197">
        <v>75.6</v>
      </c>
      <c r="E77" s="197">
        <v>0</v>
      </c>
      <c r="F77" s="197">
        <v>0</v>
      </c>
      <c r="G77" s="197">
        <f t="shared" si="5"/>
        <v>0</v>
      </c>
      <c r="H77" s="200"/>
      <c r="I77" s="201"/>
      <c r="J77" s="209" t="e">
        <f t="shared" si="3"/>
        <v>#DIV/0!</v>
      </c>
      <c r="K77" s="210">
        <v>0</v>
      </c>
      <c r="R77" s="189"/>
      <c r="V77" s="176"/>
    </row>
    <row r="78" spans="1:22" ht="186.75" customHeight="1">
      <c r="A78" s="186" t="s">
        <v>72</v>
      </c>
      <c r="B78" s="385" t="s">
        <v>20</v>
      </c>
      <c r="C78" s="386"/>
      <c r="D78" s="197">
        <v>5</v>
      </c>
      <c r="E78" s="197">
        <v>0</v>
      </c>
      <c r="F78" s="197">
        <v>0</v>
      </c>
      <c r="G78" s="197">
        <f t="shared" si="5"/>
        <v>0</v>
      </c>
      <c r="H78" s="200"/>
      <c r="I78" s="201"/>
      <c r="J78" s="209" t="e">
        <f t="shared" si="3"/>
        <v>#DIV/0!</v>
      </c>
      <c r="K78" s="210">
        <v>0</v>
      </c>
      <c r="R78" s="189"/>
      <c r="V78" s="176"/>
    </row>
    <row r="79" spans="1:22" ht="198" customHeight="1">
      <c r="A79" s="186" t="s">
        <v>73</v>
      </c>
      <c r="B79" s="385" t="s">
        <v>100</v>
      </c>
      <c r="C79" s="386"/>
      <c r="D79" s="197">
        <v>222.7</v>
      </c>
      <c r="E79" s="197">
        <v>0</v>
      </c>
      <c r="F79" s="197">
        <v>0</v>
      </c>
      <c r="G79" s="197">
        <f t="shared" si="5"/>
        <v>0</v>
      </c>
      <c r="H79" s="200"/>
      <c r="I79" s="201"/>
      <c r="J79" s="209" t="e">
        <f t="shared" si="3"/>
        <v>#DIV/0!</v>
      </c>
      <c r="K79" s="210">
        <v>0</v>
      </c>
      <c r="R79" s="189"/>
      <c r="V79" s="176"/>
    </row>
    <row r="80" spans="1:22" ht="326.25" customHeight="1">
      <c r="A80" s="186" t="s">
        <v>74</v>
      </c>
      <c r="B80" s="385" t="s">
        <v>131</v>
      </c>
      <c r="C80" s="386"/>
      <c r="D80" s="197">
        <v>189</v>
      </c>
      <c r="E80" s="197">
        <v>0</v>
      </c>
      <c r="F80" s="197">
        <v>0</v>
      </c>
      <c r="G80" s="197">
        <f t="shared" si="5"/>
        <v>0</v>
      </c>
      <c r="H80" s="200"/>
      <c r="I80" s="201"/>
      <c r="J80" s="209" t="e">
        <f t="shared" si="3"/>
        <v>#DIV/0!</v>
      </c>
      <c r="K80" s="210">
        <v>0</v>
      </c>
      <c r="R80" s="189"/>
      <c r="V80" s="176"/>
    </row>
    <row r="81" spans="1:22" ht="269.25" customHeight="1">
      <c r="A81" s="186" t="s">
        <v>75</v>
      </c>
      <c r="B81" s="385" t="s">
        <v>266</v>
      </c>
      <c r="C81" s="386"/>
      <c r="D81" s="197">
        <v>180.5</v>
      </c>
      <c r="E81" s="197">
        <v>0</v>
      </c>
      <c r="F81" s="197">
        <v>0</v>
      </c>
      <c r="G81" s="197">
        <f t="shared" si="5"/>
        <v>0</v>
      </c>
      <c r="H81" s="200"/>
      <c r="I81" s="201"/>
      <c r="J81" s="209" t="e">
        <f t="shared" si="3"/>
        <v>#DIV/0!</v>
      </c>
      <c r="K81" s="210">
        <v>0</v>
      </c>
      <c r="R81" s="189"/>
      <c r="V81" s="176"/>
    </row>
    <row r="82" spans="1:22" ht="185.25" customHeight="1">
      <c r="A82" s="186" t="s">
        <v>76</v>
      </c>
      <c r="B82" s="385" t="s">
        <v>267</v>
      </c>
      <c r="C82" s="386"/>
      <c r="D82" s="197">
        <v>2557.4</v>
      </c>
      <c r="E82" s="197">
        <v>0</v>
      </c>
      <c r="F82" s="197">
        <v>0</v>
      </c>
      <c r="G82" s="197">
        <f t="shared" si="5"/>
        <v>0</v>
      </c>
      <c r="H82" s="200"/>
      <c r="I82" s="201"/>
      <c r="J82" s="209" t="e">
        <f t="shared" si="3"/>
        <v>#DIV/0!</v>
      </c>
      <c r="K82" s="210">
        <v>0</v>
      </c>
      <c r="R82" s="189"/>
      <c r="V82" s="176"/>
    </row>
    <row r="83" spans="1:22" ht="176.25" customHeight="1">
      <c r="A83" s="186" t="s">
        <v>77</v>
      </c>
      <c r="B83" s="385" t="s">
        <v>268</v>
      </c>
      <c r="C83" s="386"/>
      <c r="D83" s="197">
        <v>500</v>
      </c>
      <c r="E83" s="197">
        <v>0</v>
      </c>
      <c r="F83" s="197">
        <v>0</v>
      </c>
      <c r="G83" s="197">
        <f t="shared" si="5"/>
        <v>0</v>
      </c>
      <c r="H83" s="200"/>
      <c r="I83" s="201"/>
      <c r="J83" s="209" t="e">
        <f t="shared" si="3"/>
        <v>#DIV/0!</v>
      </c>
      <c r="K83" s="210">
        <v>0</v>
      </c>
      <c r="R83" s="189"/>
      <c r="V83" s="176"/>
    </row>
    <row r="84" spans="1:22" ht="259.5" customHeight="1">
      <c r="A84" s="186" t="s">
        <v>78</v>
      </c>
      <c r="B84" s="385" t="s">
        <v>30</v>
      </c>
      <c r="C84" s="386"/>
      <c r="D84" s="197">
        <v>320.7</v>
      </c>
      <c r="E84" s="197">
        <v>0</v>
      </c>
      <c r="F84" s="197">
        <v>0</v>
      </c>
      <c r="G84" s="197">
        <f t="shared" si="5"/>
        <v>0</v>
      </c>
      <c r="H84" s="200"/>
      <c r="I84" s="201"/>
      <c r="J84" s="209" t="e">
        <f t="shared" si="3"/>
        <v>#DIV/0!</v>
      </c>
      <c r="K84" s="210">
        <v>0</v>
      </c>
      <c r="R84" s="189"/>
      <c r="V84" s="176"/>
    </row>
    <row r="85" spans="1:22" ht="313.5" customHeight="1">
      <c r="A85" s="186" t="s">
        <v>79</v>
      </c>
      <c r="B85" s="385" t="s">
        <v>269</v>
      </c>
      <c r="C85" s="386"/>
      <c r="D85" s="197">
        <v>400</v>
      </c>
      <c r="E85" s="197">
        <v>0</v>
      </c>
      <c r="F85" s="197">
        <v>0</v>
      </c>
      <c r="G85" s="197">
        <f t="shared" si="5"/>
        <v>0</v>
      </c>
      <c r="H85" s="200"/>
      <c r="I85" s="201"/>
      <c r="J85" s="209" t="e">
        <f t="shared" si="3"/>
        <v>#DIV/0!</v>
      </c>
      <c r="K85" s="210">
        <v>0</v>
      </c>
      <c r="R85" s="189"/>
      <c r="V85" s="176"/>
    </row>
    <row r="86" spans="1:22" ht="409.5" customHeight="1">
      <c r="A86" s="186" t="s">
        <v>92</v>
      </c>
      <c r="B86" s="385" t="s">
        <v>160</v>
      </c>
      <c r="C86" s="386"/>
      <c r="D86" s="197">
        <v>53</v>
      </c>
      <c r="E86" s="197">
        <v>0</v>
      </c>
      <c r="F86" s="197">
        <v>0</v>
      </c>
      <c r="G86" s="197">
        <f t="shared" si="5"/>
        <v>0</v>
      </c>
      <c r="H86" s="200"/>
      <c r="I86" s="201"/>
      <c r="J86" s="209" t="e">
        <f t="shared" si="3"/>
        <v>#DIV/0!</v>
      </c>
      <c r="K86" s="210">
        <v>0</v>
      </c>
      <c r="R86" s="189"/>
      <c r="V86" s="176"/>
    </row>
    <row r="87" spans="1:22" ht="192.75" customHeight="1">
      <c r="A87" s="186" t="s">
        <v>95</v>
      </c>
      <c r="B87" s="385" t="s">
        <v>270</v>
      </c>
      <c r="C87" s="386"/>
      <c r="D87" s="197">
        <v>105</v>
      </c>
      <c r="E87" s="197">
        <v>0</v>
      </c>
      <c r="F87" s="197">
        <v>0</v>
      </c>
      <c r="G87" s="197">
        <f t="shared" si="5"/>
        <v>0</v>
      </c>
      <c r="H87" s="200"/>
      <c r="I87" s="201"/>
      <c r="J87" s="209" t="e">
        <f t="shared" si="3"/>
        <v>#DIV/0!</v>
      </c>
      <c r="K87" s="210"/>
      <c r="R87" s="189"/>
      <c r="V87" s="176"/>
    </row>
    <row r="88" spans="1:22" ht="134.25" customHeight="1">
      <c r="A88" s="186" t="s">
        <v>99</v>
      </c>
      <c r="B88" s="385" t="s">
        <v>271</v>
      </c>
      <c r="C88" s="386"/>
      <c r="D88" s="197">
        <v>446.6</v>
      </c>
      <c r="E88" s="197">
        <v>70</v>
      </c>
      <c r="F88" s="197">
        <f>19.3+17</f>
        <v>36.3</v>
      </c>
      <c r="G88" s="197">
        <f t="shared" si="5"/>
        <v>36.3</v>
      </c>
      <c r="H88" s="200"/>
      <c r="I88" s="201"/>
      <c r="J88" s="209">
        <f t="shared" si="3"/>
        <v>51.857142857142854</v>
      </c>
      <c r="K88" s="210">
        <v>2</v>
      </c>
      <c r="R88" s="189"/>
      <c r="V88" s="176"/>
    </row>
    <row r="89" spans="1:22" ht="102" customHeight="1">
      <c r="A89" s="186" t="s">
        <v>93</v>
      </c>
      <c r="B89" s="385" t="s">
        <v>272</v>
      </c>
      <c r="C89" s="386"/>
      <c r="D89" s="197">
        <v>4870</v>
      </c>
      <c r="E89" s="197">
        <v>250</v>
      </c>
      <c r="F89" s="197"/>
      <c r="G89" s="197">
        <f t="shared" si="5"/>
        <v>0</v>
      </c>
      <c r="H89" s="200"/>
      <c r="I89" s="201"/>
      <c r="J89" s="209">
        <f t="shared" si="3"/>
        <v>0</v>
      </c>
      <c r="K89" s="210"/>
      <c r="R89" s="189"/>
      <c r="V89" s="176"/>
    </row>
    <row r="90" spans="1:22" ht="89.25" customHeight="1">
      <c r="A90" s="208"/>
      <c r="B90" s="364" t="s">
        <v>273</v>
      </c>
      <c r="C90" s="365"/>
      <c r="D90" s="266">
        <f>D10+D18+D31+D49+D59+D76+D77+D78+D79+D80+D81+D82+D83+D84+D85+D86+D87+D88+D89</f>
        <v>81997.2</v>
      </c>
      <c r="E90" s="266">
        <f>E10+E18+E31+E49+E59+E76+E77+E78+E79+E80+E81+E82+E83+E84+E85+E86+E87+E88+E89</f>
        <v>2264.9</v>
      </c>
      <c r="F90" s="266">
        <f>F10+F18+F31+F49+F59+F76+F77+F78+F79+F80+F81+F82+F83+F84+F85+F86+F87+F88+F89</f>
        <v>1879.7</v>
      </c>
      <c r="G90" s="266">
        <f>G10+G18+G31+G49+G59+G76+G77+G78+G79+G80+G81+G82+G83+G84+G85+G86+G87+G88+G89</f>
        <v>1879.7</v>
      </c>
      <c r="H90" s="267"/>
      <c r="I90" s="267"/>
      <c r="J90" s="266">
        <f>F90/E90*100</f>
        <v>82.99262660603117</v>
      </c>
      <c r="K90" s="265">
        <f>K10+K18+K31+K49+K59+K76+K77+K78+K79+K80+K81+K82+K83+K84+K85+K86+K87+K88+K89</f>
        <v>598</v>
      </c>
      <c r="R90" s="189"/>
      <c r="V90" s="176"/>
    </row>
    <row r="91" spans="1:22" ht="16.5" customHeight="1">
      <c r="A91" s="438" t="s">
        <v>274</v>
      </c>
      <c r="B91" s="439"/>
      <c r="C91" s="439"/>
      <c r="D91" s="439"/>
      <c r="E91" s="439"/>
      <c r="F91" s="439"/>
      <c r="G91" s="439"/>
      <c r="H91" s="439"/>
      <c r="I91" s="439"/>
      <c r="J91" s="439"/>
      <c r="K91" s="440"/>
      <c r="V91" s="176"/>
    </row>
    <row r="92" spans="1:25" ht="76.5" customHeight="1">
      <c r="A92" s="441"/>
      <c r="B92" s="442"/>
      <c r="C92" s="442"/>
      <c r="D92" s="442"/>
      <c r="E92" s="442"/>
      <c r="F92" s="442"/>
      <c r="G92" s="442"/>
      <c r="H92" s="442"/>
      <c r="I92" s="442"/>
      <c r="J92" s="442"/>
      <c r="K92" s="443"/>
      <c r="V92" s="176"/>
      <c r="Y92" s="176">
        <f>F115+F116+F118</f>
        <v>0.8</v>
      </c>
    </row>
    <row r="93" spans="1:22" ht="156" customHeight="1">
      <c r="A93" s="196" t="s">
        <v>35</v>
      </c>
      <c r="B93" s="362" t="s">
        <v>132</v>
      </c>
      <c r="C93" s="363"/>
      <c r="D93" s="216">
        <v>965.7</v>
      </c>
      <c r="E93" s="190">
        <v>80.5</v>
      </c>
      <c r="F93" s="190">
        <v>77</v>
      </c>
      <c r="G93" s="190">
        <f>F93</f>
        <v>77</v>
      </c>
      <c r="H93" s="374">
        <f>F93/E93*100</f>
        <v>95.65217391304348</v>
      </c>
      <c r="I93" s="375"/>
      <c r="J93" s="376"/>
      <c r="K93" s="217"/>
      <c r="R93" s="189"/>
      <c r="V93" s="176"/>
    </row>
    <row r="94" spans="1:22" ht="147" customHeight="1">
      <c r="A94" s="196" t="s">
        <v>36</v>
      </c>
      <c r="B94" s="362" t="s">
        <v>133</v>
      </c>
      <c r="C94" s="363"/>
      <c r="D94" s="187">
        <v>46.2</v>
      </c>
      <c r="E94" s="190">
        <v>0</v>
      </c>
      <c r="F94" s="190">
        <v>0</v>
      </c>
      <c r="G94" s="190">
        <f>F94</f>
        <v>0</v>
      </c>
      <c r="H94" s="374" t="e">
        <f>F94/E94*100</f>
        <v>#DIV/0!</v>
      </c>
      <c r="I94" s="375"/>
      <c r="J94" s="376"/>
      <c r="K94" s="217"/>
      <c r="R94" s="189"/>
      <c r="V94" s="176"/>
    </row>
    <row r="95" spans="1:22" ht="237" customHeight="1">
      <c r="A95" s="196" t="s">
        <v>37</v>
      </c>
      <c r="B95" s="362" t="s">
        <v>178</v>
      </c>
      <c r="C95" s="363"/>
      <c r="D95" s="187">
        <v>0</v>
      </c>
      <c r="E95" s="187">
        <v>0</v>
      </c>
      <c r="F95" s="187">
        <v>0</v>
      </c>
      <c r="G95" s="190">
        <f>F95</f>
        <v>0</v>
      </c>
      <c r="H95" s="374" t="e">
        <f>F95/E95*100</f>
        <v>#DIV/0!</v>
      </c>
      <c r="I95" s="375"/>
      <c r="J95" s="376"/>
      <c r="K95" s="182"/>
      <c r="L95" s="182"/>
      <c r="R95" s="189"/>
      <c r="V95" s="176"/>
    </row>
    <row r="96" spans="1:22" ht="228" customHeight="1">
      <c r="A96" s="196" t="s">
        <v>168</v>
      </c>
      <c r="B96" s="362" t="s">
        <v>167</v>
      </c>
      <c r="C96" s="363"/>
      <c r="D96" s="187">
        <v>68.6</v>
      </c>
      <c r="E96" s="190">
        <v>0</v>
      </c>
      <c r="F96" s="190">
        <v>0</v>
      </c>
      <c r="G96" s="190">
        <f>F96</f>
        <v>0</v>
      </c>
      <c r="H96" s="374" t="e">
        <f>F96/E96*100</f>
        <v>#DIV/0!</v>
      </c>
      <c r="I96" s="375"/>
      <c r="J96" s="376"/>
      <c r="K96" s="217"/>
      <c r="R96" s="189"/>
      <c r="V96" s="176"/>
    </row>
    <row r="97" spans="1:22" ht="51" customHeight="1">
      <c r="A97" s="182"/>
      <c r="B97" s="364" t="s">
        <v>286</v>
      </c>
      <c r="C97" s="365"/>
      <c r="D97" s="273">
        <f>D93+D94+D95+D96</f>
        <v>1080.5</v>
      </c>
      <c r="E97" s="273">
        <f>E93+E94+E95+E96</f>
        <v>80.5</v>
      </c>
      <c r="F97" s="273">
        <f>F93+F94+F95+F96</f>
        <v>77</v>
      </c>
      <c r="G97" s="273">
        <f>G93+G94+G95+G96</f>
        <v>77</v>
      </c>
      <c r="H97" s="273" t="e">
        <f>SUM(H93:H94)</f>
        <v>#DIV/0!</v>
      </c>
      <c r="I97" s="273">
        <f>SUM(I93:I94)</f>
        <v>0</v>
      </c>
      <c r="J97" s="251">
        <f>F97/E97*100</f>
        <v>95.65217391304348</v>
      </c>
      <c r="K97" s="272"/>
      <c r="R97" s="189"/>
      <c r="V97" s="176"/>
    </row>
    <row r="98" spans="1:22" ht="59.25" customHeight="1">
      <c r="A98" s="366" t="s">
        <v>97</v>
      </c>
      <c r="B98" s="367"/>
      <c r="C98" s="367"/>
      <c r="D98" s="367"/>
      <c r="E98" s="367"/>
      <c r="F98" s="367"/>
      <c r="G98" s="367"/>
      <c r="H98" s="367"/>
      <c r="I98" s="367"/>
      <c r="J98" s="367"/>
      <c r="K98" s="368"/>
      <c r="V98" s="176"/>
    </row>
    <row r="99" spans="1:23" ht="409.5" customHeight="1">
      <c r="A99" s="251" t="s">
        <v>81</v>
      </c>
      <c r="B99" s="436" t="s">
        <v>275</v>
      </c>
      <c r="C99" s="437"/>
      <c r="D99" s="180">
        <f>D100+D101+D102+D103</f>
        <v>1369</v>
      </c>
      <c r="E99" s="180">
        <f>E100+E101+E102+E103</f>
        <v>171.70000000000002</v>
      </c>
      <c r="F99" s="180">
        <f>F100+F101+F102+F103</f>
        <v>71.7</v>
      </c>
      <c r="G99" s="251">
        <f aca="true" t="shared" si="6" ref="G99:G108">F99</f>
        <v>71.7</v>
      </c>
      <c r="H99" s="251" t="e">
        <f>D99/#REF!*100</f>
        <v>#REF!</v>
      </c>
      <c r="I99" s="251">
        <f>E99/D99*100</f>
        <v>12.542001460920382</v>
      </c>
      <c r="J99" s="251">
        <f>F99/E99*100</f>
        <v>41.758881770529996</v>
      </c>
      <c r="K99" s="183">
        <f>K100+K101+K102+K103</f>
        <v>493</v>
      </c>
      <c r="R99" s="176"/>
      <c r="S99" s="176">
        <f>D99+D100+D101+D102+D103+D105+D106</f>
        <v>75575.6</v>
      </c>
      <c r="T99" s="176">
        <f>E99+E100+E101+E102+E103+E105+E106</f>
        <v>343.50000000000006</v>
      </c>
      <c r="U99" s="176">
        <f>F99+F100+F101+F102+F103+F105+F106</f>
        <v>143.4</v>
      </c>
      <c r="V99" s="176"/>
      <c r="W99" s="176"/>
    </row>
    <row r="100" spans="1:22" ht="141" customHeight="1">
      <c r="A100" s="182"/>
      <c r="B100" s="399" t="s">
        <v>279</v>
      </c>
      <c r="C100" s="400"/>
      <c r="D100" s="250">
        <v>217.2</v>
      </c>
      <c r="E100" s="253">
        <v>33.6</v>
      </c>
      <c r="F100" s="268">
        <v>12.2</v>
      </c>
      <c r="G100" s="253">
        <f t="shared" si="6"/>
        <v>12.2</v>
      </c>
      <c r="H100" s="253" t="e">
        <f>D100/#REF!*100</f>
        <v>#REF!</v>
      </c>
      <c r="I100" s="253">
        <f>E100/D100*100</f>
        <v>15.46961325966851</v>
      </c>
      <c r="J100" s="253">
        <f>F100/E100*100</f>
        <v>36.30952380952381</v>
      </c>
      <c r="K100" s="269">
        <f>60+6+8</f>
        <v>74</v>
      </c>
      <c r="R100" s="189"/>
      <c r="V100" s="176"/>
    </row>
    <row r="101" spans="1:18" ht="279.75" customHeight="1">
      <c r="A101" s="196"/>
      <c r="B101" s="399" t="s">
        <v>276</v>
      </c>
      <c r="C101" s="400"/>
      <c r="D101" s="250">
        <v>668.4</v>
      </c>
      <c r="E101" s="253">
        <v>104.7</v>
      </c>
      <c r="F101" s="268">
        <v>52.8</v>
      </c>
      <c r="G101" s="253">
        <f t="shared" si="6"/>
        <v>52.8</v>
      </c>
      <c r="H101" s="253"/>
      <c r="I101" s="253"/>
      <c r="J101" s="253">
        <f>F101/E101*100</f>
        <v>50.429799426934096</v>
      </c>
      <c r="K101" s="269">
        <v>278</v>
      </c>
      <c r="R101" s="189"/>
    </row>
    <row r="102" spans="1:18" ht="234" customHeight="1">
      <c r="A102" s="196"/>
      <c r="B102" s="399" t="s">
        <v>277</v>
      </c>
      <c r="C102" s="400"/>
      <c r="D102" s="250">
        <v>69.4</v>
      </c>
      <c r="E102" s="253">
        <v>5.6</v>
      </c>
      <c r="F102" s="268">
        <v>1.8</v>
      </c>
      <c r="G102" s="253">
        <f t="shared" si="6"/>
        <v>1.8</v>
      </c>
      <c r="H102" s="253"/>
      <c r="I102" s="253"/>
      <c r="J102" s="253">
        <f>F102/E102*100</f>
        <v>32.142857142857146</v>
      </c>
      <c r="K102" s="269">
        <v>9</v>
      </c>
      <c r="R102" s="189"/>
    </row>
    <row r="103" spans="1:23" ht="183" customHeight="1">
      <c r="A103" s="196"/>
      <c r="B103" s="399" t="s">
        <v>278</v>
      </c>
      <c r="C103" s="400"/>
      <c r="D103" s="250">
        <v>414</v>
      </c>
      <c r="E103" s="253">
        <v>27.8</v>
      </c>
      <c r="F103" s="268">
        <v>4.9</v>
      </c>
      <c r="G103" s="253">
        <f t="shared" si="6"/>
        <v>4.9</v>
      </c>
      <c r="H103" s="433">
        <f>F103/E103*100</f>
        <v>17.625899280575542</v>
      </c>
      <c r="I103" s="434"/>
      <c r="J103" s="435"/>
      <c r="K103" s="269">
        <v>132</v>
      </c>
      <c r="R103" s="189"/>
      <c r="W103" s="176"/>
    </row>
    <row r="104" spans="1:23" ht="297" customHeight="1">
      <c r="A104" s="196" t="s">
        <v>82</v>
      </c>
      <c r="B104" s="362" t="s">
        <v>280</v>
      </c>
      <c r="C104" s="363"/>
      <c r="D104" s="187">
        <v>1259</v>
      </c>
      <c r="E104" s="182">
        <v>150</v>
      </c>
      <c r="F104" s="190">
        <v>132</v>
      </c>
      <c r="G104" s="182">
        <f t="shared" si="6"/>
        <v>132</v>
      </c>
      <c r="H104" s="433">
        <f>F104/E104*100</f>
        <v>88</v>
      </c>
      <c r="I104" s="434"/>
      <c r="J104" s="435"/>
      <c r="K104" s="218">
        <v>0</v>
      </c>
      <c r="R104" s="189"/>
      <c r="W104" s="176"/>
    </row>
    <row r="105" spans="1:11" ht="327" customHeight="1">
      <c r="A105" s="196" t="s">
        <v>83</v>
      </c>
      <c r="B105" s="362" t="s">
        <v>281</v>
      </c>
      <c r="C105" s="363"/>
      <c r="D105" s="187">
        <v>72837</v>
      </c>
      <c r="E105" s="182">
        <v>0</v>
      </c>
      <c r="F105" s="182">
        <v>0</v>
      </c>
      <c r="G105" s="182">
        <f t="shared" si="6"/>
        <v>0</v>
      </c>
      <c r="H105" s="374" t="e">
        <f>F105/E105*100</f>
        <v>#DIV/0!</v>
      </c>
      <c r="I105" s="375"/>
      <c r="J105" s="376"/>
      <c r="K105" s="218">
        <v>0</v>
      </c>
    </row>
    <row r="106" spans="1:16" ht="321.75" customHeight="1">
      <c r="A106" s="196" t="s">
        <v>84</v>
      </c>
      <c r="B106" s="362" t="s">
        <v>282</v>
      </c>
      <c r="C106" s="363"/>
      <c r="D106" s="187">
        <v>0.6</v>
      </c>
      <c r="E106" s="182">
        <v>0.1</v>
      </c>
      <c r="F106" s="182">
        <v>0</v>
      </c>
      <c r="G106" s="182">
        <f>F106</f>
        <v>0</v>
      </c>
      <c r="H106" s="182"/>
      <c r="I106" s="182"/>
      <c r="J106" s="182">
        <f>F106/E106*100</f>
        <v>0</v>
      </c>
      <c r="K106" s="191">
        <v>0</v>
      </c>
      <c r="L106" s="182"/>
      <c r="O106" s="219"/>
      <c r="P106" s="219"/>
    </row>
    <row r="107" spans="1:16" ht="409.5" customHeight="1">
      <c r="A107" s="196" t="s">
        <v>109</v>
      </c>
      <c r="B107" s="362" t="s">
        <v>284</v>
      </c>
      <c r="C107" s="363"/>
      <c r="D107" s="187">
        <v>904.1</v>
      </c>
      <c r="E107" s="182">
        <v>79.4</v>
      </c>
      <c r="F107" s="182">
        <v>75.7</v>
      </c>
      <c r="G107" s="182">
        <f t="shared" si="6"/>
        <v>75.7</v>
      </c>
      <c r="H107" s="182"/>
      <c r="I107" s="182"/>
      <c r="J107" s="182">
        <f>F107/E107*100</f>
        <v>95.34005037783375</v>
      </c>
      <c r="K107" s="191">
        <v>0</v>
      </c>
      <c r="L107" s="182"/>
      <c r="O107" s="219"/>
      <c r="P107" s="219"/>
    </row>
    <row r="108" spans="1:22" ht="384.75" customHeight="1">
      <c r="A108" s="196" t="s">
        <v>110</v>
      </c>
      <c r="B108" s="362" t="s">
        <v>283</v>
      </c>
      <c r="C108" s="363"/>
      <c r="D108" s="220">
        <v>186</v>
      </c>
      <c r="E108" s="220">
        <v>17</v>
      </c>
      <c r="F108" s="220">
        <v>16</v>
      </c>
      <c r="G108" s="221">
        <f t="shared" si="6"/>
        <v>16</v>
      </c>
      <c r="H108" s="221"/>
      <c r="I108" s="221"/>
      <c r="J108" s="221">
        <f>F108/E108*100</f>
        <v>94.11764705882352</v>
      </c>
      <c r="K108" s="191">
        <v>0</v>
      </c>
      <c r="O108" s="219"/>
      <c r="P108" s="219"/>
      <c r="U108" s="176"/>
      <c r="V108" s="176"/>
    </row>
    <row r="109" spans="1:11" ht="56.25" customHeight="1">
      <c r="A109" s="222"/>
      <c r="B109" s="364" t="s">
        <v>287</v>
      </c>
      <c r="C109" s="365"/>
      <c r="D109" s="270">
        <f>D99++D104+D105+D106+D107+D108</f>
        <v>76555.70000000001</v>
      </c>
      <c r="E109" s="270">
        <f>E99++E104+E105+E106+E107+E108</f>
        <v>418.20000000000005</v>
      </c>
      <c r="F109" s="270">
        <f>F99++F104+F105+F106+F107+F108</f>
        <v>295.4</v>
      </c>
      <c r="G109" s="270">
        <f>G99++G104+G105+G106+G107+G108</f>
        <v>295.4</v>
      </c>
      <c r="H109" s="270" t="e">
        <f>SUM(H99:H105)</f>
        <v>#REF!</v>
      </c>
      <c r="I109" s="270">
        <f>SUM(I99:I105)</f>
        <v>28.01161472058889</v>
      </c>
      <c r="J109" s="270">
        <f>F109/E109*100</f>
        <v>70.63605930176948</v>
      </c>
      <c r="K109" s="271">
        <f>K99++K104+K105+K106+K107+K108</f>
        <v>493</v>
      </c>
    </row>
    <row r="110" spans="1:11" ht="96" customHeight="1">
      <c r="A110" s="371" t="s">
        <v>285</v>
      </c>
      <c r="B110" s="372"/>
      <c r="C110" s="372"/>
      <c r="D110" s="372"/>
      <c r="E110" s="372"/>
      <c r="F110" s="372"/>
      <c r="G110" s="372"/>
      <c r="H110" s="372"/>
      <c r="I110" s="372"/>
      <c r="J110" s="372"/>
      <c r="K110" s="373"/>
    </row>
    <row r="111" spans="1:11" ht="325.5" customHeight="1">
      <c r="A111" s="274" t="s">
        <v>86</v>
      </c>
      <c r="B111" s="362" t="s">
        <v>288</v>
      </c>
      <c r="C111" s="363"/>
      <c r="D111" s="222">
        <v>113400</v>
      </c>
      <c r="E111" s="222">
        <v>9444.4</v>
      </c>
      <c r="F111" s="222">
        <v>0</v>
      </c>
      <c r="G111" s="182">
        <f>F111</f>
        <v>0</v>
      </c>
      <c r="H111" s="222"/>
      <c r="I111" s="222"/>
      <c r="J111" s="182">
        <f>F111/E111*100</f>
        <v>0</v>
      </c>
      <c r="K111" s="275"/>
    </row>
    <row r="112" spans="1:11" ht="143.25" customHeight="1">
      <c r="A112" s="274" t="s">
        <v>87</v>
      </c>
      <c r="B112" s="362" t="s">
        <v>289</v>
      </c>
      <c r="C112" s="363"/>
      <c r="D112" s="222">
        <v>1000</v>
      </c>
      <c r="E112" s="222">
        <v>0</v>
      </c>
      <c r="F112" s="222">
        <v>0</v>
      </c>
      <c r="G112" s="182">
        <f>F112</f>
        <v>0</v>
      </c>
      <c r="H112" s="222"/>
      <c r="I112" s="222"/>
      <c r="J112" s="182" t="e">
        <f>F112/E112*100</f>
        <v>#DIV/0!</v>
      </c>
      <c r="K112" s="275"/>
    </row>
    <row r="113" spans="1:11" ht="84" customHeight="1">
      <c r="A113" s="274"/>
      <c r="B113" s="364" t="s">
        <v>308</v>
      </c>
      <c r="C113" s="365"/>
      <c r="D113" s="270">
        <f aca="true" t="shared" si="7" ref="D113:I113">D111+D112</f>
        <v>114400</v>
      </c>
      <c r="E113" s="270">
        <f t="shared" si="7"/>
        <v>9444.4</v>
      </c>
      <c r="F113" s="270">
        <f t="shared" si="7"/>
        <v>0</v>
      </c>
      <c r="G113" s="270">
        <f t="shared" si="7"/>
        <v>0</v>
      </c>
      <c r="H113" s="270">
        <f t="shared" si="7"/>
        <v>0</v>
      </c>
      <c r="I113" s="270">
        <f t="shared" si="7"/>
        <v>0</v>
      </c>
      <c r="J113" s="270">
        <f>F113/E113*100</f>
        <v>0</v>
      </c>
      <c r="K113" s="270"/>
    </row>
    <row r="114" spans="1:11" ht="59.25" customHeight="1">
      <c r="A114" s="181"/>
      <c r="B114" s="366" t="s">
        <v>290</v>
      </c>
      <c r="C114" s="367"/>
      <c r="D114" s="367"/>
      <c r="E114" s="367"/>
      <c r="F114" s="367"/>
      <c r="G114" s="367"/>
      <c r="H114" s="367"/>
      <c r="I114" s="367"/>
      <c r="J114" s="367"/>
      <c r="K114" s="368"/>
    </row>
    <row r="115" spans="1:26" ht="100.5" customHeight="1">
      <c r="A115" s="196" t="s">
        <v>291</v>
      </c>
      <c r="B115" s="362" t="s">
        <v>48</v>
      </c>
      <c r="C115" s="363"/>
      <c r="D115" s="187">
        <v>18</v>
      </c>
      <c r="E115" s="182">
        <v>1</v>
      </c>
      <c r="F115" s="182">
        <v>0.8</v>
      </c>
      <c r="G115" s="182">
        <f>F115</f>
        <v>0.8</v>
      </c>
      <c r="H115" s="182"/>
      <c r="I115" s="182"/>
      <c r="J115" s="182">
        <f>F115/E115*100</f>
        <v>80</v>
      </c>
      <c r="K115" s="223">
        <v>0</v>
      </c>
      <c r="T115" s="176">
        <f>G115+G116+G118+G119+G122</f>
        <v>0.8</v>
      </c>
      <c r="Z115" s="176">
        <f>F115+F116+F118</f>
        <v>0.8</v>
      </c>
    </row>
    <row r="116" spans="1:26" ht="72.75" customHeight="1">
      <c r="A116" s="415" t="s">
        <v>293</v>
      </c>
      <c r="B116" s="427" t="s">
        <v>292</v>
      </c>
      <c r="C116" s="428"/>
      <c r="D116" s="425">
        <v>141</v>
      </c>
      <c r="E116" s="423">
        <v>0</v>
      </c>
      <c r="F116" s="423">
        <v>0</v>
      </c>
      <c r="G116" s="423">
        <f>F116</f>
        <v>0</v>
      </c>
      <c r="H116" s="417" t="e">
        <f>F116/E116*100</f>
        <v>#DIV/0!</v>
      </c>
      <c r="I116" s="418"/>
      <c r="J116" s="419"/>
      <c r="K116" s="431">
        <v>0</v>
      </c>
      <c r="Z116" s="176">
        <f>F97</f>
        <v>77</v>
      </c>
    </row>
    <row r="117" spans="1:11" ht="207" customHeight="1">
      <c r="A117" s="416"/>
      <c r="B117" s="429"/>
      <c r="C117" s="430"/>
      <c r="D117" s="426"/>
      <c r="E117" s="424"/>
      <c r="F117" s="424"/>
      <c r="G117" s="424"/>
      <c r="H117" s="420"/>
      <c r="I117" s="421"/>
      <c r="J117" s="422"/>
      <c r="K117" s="432"/>
    </row>
    <row r="118" spans="1:11" ht="186" customHeight="1">
      <c r="A118" s="196" t="s">
        <v>295</v>
      </c>
      <c r="B118" s="362" t="s">
        <v>294</v>
      </c>
      <c r="C118" s="363"/>
      <c r="D118" s="187">
        <v>40</v>
      </c>
      <c r="E118" s="182">
        <v>0</v>
      </c>
      <c r="F118" s="182">
        <v>0</v>
      </c>
      <c r="G118" s="182">
        <f>F118</f>
        <v>0</v>
      </c>
      <c r="H118" s="182">
        <f>G118</f>
        <v>0</v>
      </c>
      <c r="I118" s="182">
        <f>H118</f>
        <v>0</v>
      </c>
      <c r="J118" s="182" t="e">
        <f aca="true" t="shared" si="8" ref="J118:J131">F118/E118*100</f>
        <v>#DIV/0!</v>
      </c>
      <c r="K118" s="223">
        <v>0</v>
      </c>
    </row>
    <row r="119" spans="1:11" ht="327" customHeight="1">
      <c r="A119" s="196" t="s">
        <v>297</v>
      </c>
      <c r="B119" s="362" t="s">
        <v>296</v>
      </c>
      <c r="C119" s="363"/>
      <c r="D119" s="187">
        <f>D120+D121</f>
        <v>100</v>
      </c>
      <c r="E119" s="187">
        <f>E120+E121</f>
        <v>70</v>
      </c>
      <c r="F119" s="187">
        <f>F120+F121</f>
        <v>0</v>
      </c>
      <c r="G119" s="187">
        <f>G120+G121</f>
        <v>0</v>
      </c>
      <c r="H119" s="182"/>
      <c r="I119" s="182"/>
      <c r="J119" s="182">
        <f t="shared" si="8"/>
        <v>0</v>
      </c>
      <c r="K119" s="188">
        <f>K120+K121</f>
        <v>0</v>
      </c>
    </row>
    <row r="120" spans="1:11" ht="45.75" customHeight="1">
      <c r="A120" s="196" t="s">
        <v>298</v>
      </c>
      <c r="B120" s="399" t="s">
        <v>53</v>
      </c>
      <c r="C120" s="400"/>
      <c r="D120" s="250">
        <v>30</v>
      </c>
      <c r="E120" s="253">
        <v>20</v>
      </c>
      <c r="F120" s="253">
        <v>0</v>
      </c>
      <c r="G120" s="253">
        <f>F120</f>
        <v>0</v>
      </c>
      <c r="H120" s="253"/>
      <c r="I120" s="253"/>
      <c r="J120" s="253">
        <f t="shared" si="8"/>
        <v>0</v>
      </c>
      <c r="K120" s="277">
        <v>0</v>
      </c>
    </row>
    <row r="121" spans="1:11" ht="56.25" customHeight="1">
      <c r="A121" s="196" t="s">
        <v>299</v>
      </c>
      <c r="B121" s="399" t="s">
        <v>54</v>
      </c>
      <c r="C121" s="400"/>
      <c r="D121" s="250">
        <v>70</v>
      </c>
      <c r="E121" s="253">
        <v>50</v>
      </c>
      <c r="F121" s="253">
        <v>0</v>
      </c>
      <c r="G121" s="253">
        <f>F121</f>
        <v>0</v>
      </c>
      <c r="H121" s="253"/>
      <c r="I121" s="253"/>
      <c r="J121" s="253">
        <f t="shared" si="8"/>
        <v>0</v>
      </c>
      <c r="K121" s="277">
        <v>0</v>
      </c>
    </row>
    <row r="122" spans="1:11" ht="146.25" customHeight="1">
      <c r="A122" s="276" t="s">
        <v>300</v>
      </c>
      <c r="B122" s="401" t="s">
        <v>306</v>
      </c>
      <c r="C122" s="402"/>
      <c r="D122" s="180">
        <f>D123+D124+D125+D126+D127+D128+D129</f>
        <v>145.1</v>
      </c>
      <c r="E122" s="180">
        <f>E123+E124+E125+E126+E127+E128+E129</f>
        <v>1.5</v>
      </c>
      <c r="F122" s="180">
        <f>F123+F124+F125+F126+F127+F128+F129</f>
        <v>0</v>
      </c>
      <c r="G122" s="180">
        <f>G123+G124+G125+G126+G127+G128+G129</f>
        <v>0</v>
      </c>
      <c r="H122" s="251"/>
      <c r="I122" s="251"/>
      <c r="J122" s="251">
        <f t="shared" si="8"/>
        <v>0</v>
      </c>
      <c r="K122" s="183">
        <f>K123+K124+K125+K126+K127+K128+K129</f>
        <v>0</v>
      </c>
    </row>
    <row r="123" spans="1:11" ht="146.25" customHeight="1">
      <c r="A123" s="196"/>
      <c r="B123" s="369" t="s">
        <v>181</v>
      </c>
      <c r="C123" s="370"/>
      <c r="D123" s="187">
        <v>20</v>
      </c>
      <c r="E123" s="187">
        <v>0</v>
      </c>
      <c r="F123" s="187">
        <v>0</v>
      </c>
      <c r="G123" s="253">
        <f aca="true" t="shared" si="9" ref="G123:G131">F123</f>
        <v>0</v>
      </c>
      <c r="H123" s="182"/>
      <c r="I123" s="182"/>
      <c r="J123" s="251" t="e">
        <f t="shared" si="8"/>
        <v>#DIV/0!</v>
      </c>
      <c r="K123" s="183">
        <f aca="true" t="shared" si="10" ref="K123:K128">K124+K125+K126+K127+K128+K129+K130</f>
        <v>0</v>
      </c>
    </row>
    <row r="124" spans="1:11" ht="108.75" customHeight="1">
      <c r="A124" s="196"/>
      <c r="B124" s="369" t="s">
        <v>301</v>
      </c>
      <c r="C124" s="370"/>
      <c r="D124" s="187">
        <v>20</v>
      </c>
      <c r="E124" s="187">
        <v>0</v>
      </c>
      <c r="F124" s="187">
        <v>0</v>
      </c>
      <c r="G124" s="253">
        <f t="shared" si="9"/>
        <v>0</v>
      </c>
      <c r="H124" s="182"/>
      <c r="I124" s="182"/>
      <c r="J124" s="251" t="e">
        <f t="shared" si="8"/>
        <v>#DIV/0!</v>
      </c>
      <c r="K124" s="183">
        <f t="shared" si="10"/>
        <v>0</v>
      </c>
    </row>
    <row r="125" spans="1:11" ht="111" customHeight="1">
      <c r="A125" s="196"/>
      <c r="B125" s="369" t="s">
        <v>302</v>
      </c>
      <c r="C125" s="370"/>
      <c r="D125" s="187">
        <v>20</v>
      </c>
      <c r="E125" s="187">
        <v>0</v>
      </c>
      <c r="F125" s="187">
        <v>0</v>
      </c>
      <c r="G125" s="253">
        <f t="shared" si="9"/>
        <v>0</v>
      </c>
      <c r="H125" s="182"/>
      <c r="I125" s="182"/>
      <c r="J125" s="251" t="e">
        <f t="shared" si="8"/>
        <v>#DIV/0!</v>
      </c>
      <c r="K125" s="183">
        <f t="shared" si="10"/>
        <v>0</v>
      </c>
    </row>
    <row r="126" spans="1:11" ht="138.75" customHeight="1">
      <c r="A126" s="196"/>
      <c r="B126" s="369" t="s">
        <v>303</v>
      </c>
      <c r="C126" s="370"/>
      <c r="D126" s="187">
        <v>20</v>
      </c>
      <c r="E126" s="187">
        <v>0</v>
      </c>
      <c r="F126" s="187">
        <v>0</v>
      </c>
      <c r="G126" s="253">
        <f t="shared" si="9"/>
        <v>0</v>
      </c>
      <c r="H126" s="182"/>
      <c r="I126" s="182"/>
      <c r="J126" s="251" t="e">
        <f t="shared" si="8"/>
        <v>#DIV/0!</v>
      </c>
      <c r="K126" s="183">
        <f t="shared" si="10"/>
        <v>0</v>
      </c>
    </row>
    <row r="127" spans="1:11" ht="148.5" customHeight="1">
      <c r="A127" s="196"/>
      <c r="B127" s="369" t="s">
        <v>304</v>
      </c>
      <c r="C127" s="370"/>
      <c r="D127" s="187">
        <v>20</v>
      </c>
      <c r="E127" s="187">
        <v>0</v>
      </c>
      <c r="F127" s="187">
        <v>0</v>
      </c>
      <c r="G127" s="253">
        <f t="shared" si="9"/>
        <v>0</v>
      </c>
      <c r="H127" s="182"/>
      <c r="I127" s="182"/>
      <c r="J127" s="251" t="e">
        <f t="shared" si="8"/>
        <v>#DIV/0!</v>
      </c>
      <c r="K127" s="183">
        <f t="shared" si="10"/>
        <v>0</v>
      </c>
    </row>
    <row r="128" spans="1:11" ht="96" customHeight="1">
      <c r="A128" s="196"/>
      <c r="B128" s="369" t="s">
        <v>305</v>
      </c>
      <c r="C128" s="370"/>
      <c r="D128" s="187">
        <v>20</v>
      </c>
      <c r="E128" s="187">
        <v>0</v>
      </c>
      <c r="F128" s="187">
        <v>0</v>
      </c>
      <c r="G128" s="253">
        <f t="shared" si="9"/>
        <v>0</v>
      </c>
      <c r="H128" s="182"/>
      <c r="I128" s="182"/>
      <c r="J128" s="251" t="e">
        <f t="shared" si="8"/>
        <v>#DIV/0!</v>
      </c>
      <c r="K128" s="183">
        <f t="shared" si="10"/>
        <v>0</v>
      </c>
    </row>
    <row r="129" spans="1:21" ht="55.5" customHeight="1">
      <c r="A129" s="196"/>
      <c r="B129" s="362" t="s">
        <v>182</v>
      </c>
      <c r="C129" s="363"/>
      <c r="D129" s="187">
        <v>25.1</v>
      </c>
      <c r="E129" s="182">
        <v>1.5</v>
      </c>
      <c r="F129" s="182"/>
      <c r="G129" s="182">
        <f t="shared" si="9"/>
        <v>0</v>
      </c>
      <c r="H129" s="182"/>
      <c r="I129" s="182"/>
      <c r="J129" s="182">
        <f t="shared" si="8"/>
        <v>0</v>
      </c>
      <c r="K129" s="223"/>
      <c r="U129" s="176">
        <f>U131-32800</f>
        <v>241676.90000000002</v>
      </c>
    </row>
    <row r="130" spans="1:25" ht="51" customHeight="1">
      <c r="A130" s="182"/>
      <c r="B130" s="364" t="s">
        <v>307</v>
      </c>
      <c r="C130" s="365"/>
      <c r="D130" s="181">
        <f>D115+D116+D118+D119+D122</f>
        <v>444.1</v>
      </c>
      <c r="E130" s="181">
        <f>E115+E116+E118+E119+E122</f>
        <v>72.5</v>
      </c>
      <c r="F130" s="181">
        <f>F115+F116+F118+F119+F122</f>
        <v>0.8</v>
      </c>
      <c r="G130" s="181">
        <f t="shared" si="9"/>
        <v>0.8</v>
      </c>
      <c r="H130" s="181" t="e">
        <f>SUM(H115:H118)</f>
        <v>#DIV/0!</v>
      </c>
      <c r="I130" s="181">
        <f>SUM(I115:I118)</f>
        <v>0</v>
      </c>
      <c r="J130" s="181">
        <f t="shared" si="8"/>
        <v>1.103448275862069</v>
      </c>
      <c r="K130" s="224">
        <f>K115+K116+K118+K119+K122</f>
        <v>0</v>
      </c>
      <c r="L130" s="224" t="e">
        <f>#REF!+L115+L116+L118</f>
        <v>#REF!</v>
      </c>
      <c r="R130" s="189"/>
      <c r="V130" s="176"/>
      <c r="Y130" s="189">
        <v>8078.2</v>
      </c>
    </row>
    <row r="131" spans="1:21" s="281" customFormat="1" ht="57.75" customHeight="1">
      <c r="A131" s="278"/>
      <c r="B131" s="410" t="s">
        <v>123</v>
      </c>
      <c r="C131" s="411"/>
      <c r="D131" s="279">
        <f>D90+D97+D109+D113+D130</f>
        <v>274477.5</v>
      </c>
      <c r="E131" s="279">
        <f>E90+E97+E109+E113+E130</f>
        <v>12280.5</v>
      </c>
      <c r="F131" s="279">
        <f>F90+F97+F109+F113+F130</f>
        <v>2252.9</v>
      </c>
      <c r="G131" s="279">
        <f t="shared" si="9"/>
        <v>2252.9</v>
      </c>
      <c r="H131" s="279" t="e">
        <f>#REF!+H97+H109+H130</f>
        <v>#REF!</v>
      </c>
      <c r="I131" s="279" t="e">
        <f>#REF!+I97+I109+I130</f>
        <v>#REF!</v>
      </c>
      <c r="J131" s="279">
        <f t="shared" si="8"/>
        <v>18.345344244941167</v>
      </c>
      <c r="K131" s="280">
        <f>K90+K97+K109+K113+K130</f>
        <v>1091</v>
      </c>
      <c r="R131" s="282"/>
      <c r="S131" s="282"/>
      <c r="T131" s="283"/>
      <c r="U131" s="283">
        <f>D131-D106</f>
        <v>274476.9</v>
      </c>
    </row>
    <row r="132" spans="1:11" ht="57.75" customHeight="1">
      <c r="A132" s="366" t="s">
        <v>309</v>
      </c>
      <c r="B132" s="367"/>
      <c r="C132" s="367"/>
      <c r="D132" s="367"/>
      <c r="E132" s="367"/>
      <c r="F132" s="367"/>
      <c r="G132" s="367"/>
      <c r="H132" s="367"/>
      <c r="I132" s="367"/>
      <c r="J132" s="367"/>
      <c r="K132" s="368"/>
    </row>
    <row r="133" spans="1:25" ht="140.25" customHeight="1">
      <c r="A133" s="182"/>
      <c r="B133" s="362" t="s">
        <v>96</v>
      </c>
      <c r="C133" s="363"/>
      <c r="D133" s="181">
        <v>10200.6</v>
      </c>
      <c r="E133" s="181">
        <v>946.1</v>
      </c>
      <c r="F133" s="181">
        <v>519.6</v>
      </c>
      <c r="G133" s="181">
        <f>F133</f>
        <v>519.6</v>
      </c>
      <c r="H133" s="225"/>
      <c r="I133" s="225"/>
      <c r="J133" s="181">
        <f>F133/E133*100</f>
        <v>54.92019871049572</v>
      </c>
      <c r="K133" s="224">
        <v>114</v>
      </c>
      <c r="Y133" s="189" t="e">
        <f>Y130-#REF!</f>
        <v>#REF!</v>
      </c>
    </row>
    <row r="134" spans="1:25" ht="140.25" customHeight="1">
      <c r="A134" s="182"/>
      <c r="B134" s="362" t="s">
        <v>123</v>
      </c>
      <c r="C134" s="363"/>
      <c r="D134" s="181">
        <f>D131+D133</f>
        <v>284678.1</v>
      </c>
      <c r="E134" s="181">
        <f>E131+E133</f>
        <v>13226.6</v>
      </c>
      <c r="F134" s="181">
        <f>F131+F133</f>
        <v>2772.5</v>
      </c>
      <c r="G134" s="181">
        <f>F134</f>
        <v>2772.5</v>
      </c>
      <c r="H134" s="225"/>
      <c r="I134" s="225"/>
      <c r="J134" s="181">
        <f>F134/E134*100</f>
        <v>20.961547185217665</v>
      </c>
      <c r="K134" s="224"/>
      <c r="Y134" s="189"/>
    </row>
    <row r="135" spans="1:25" ht="140.25" customHeight="1">
      <c r="A135" s="379" t="s">
        <v>310</v>
      </c>
      <c r="B135" s="380"/>
      <c r="C135" s="380"/>
      <c r="D135" s="380"/>
      <c r="E135" s="380"/>
      <c r="F135" s="380"/>
      <c r="G135" s="380"/>
      <c r="H135" s="380"/>
      <c r="I135" s="380"/>
      <c r="J135" s="380"/>
      <c r="K135" s="381"/>
      <c r="Y135" s="189"/>
    </row>
    <row r="136" spans="1:25" ht="408.75" customHeight="1">
      <c r="A136" s="196" t="s">
        <v>311</v>
      </c>
      <c r="B136" s="362" t="s">
        <v>10</v>
      </c>
      <c r="C136" s="363"/>
      <c r="D136" s="182">
        <v>56.9</v>
      </c>
      <c r="E136" s="182">
        <v>0</v>
      </c>
      <c r="F136" s="182">
        <v>0</v>
      </c>
      <c r="G136" s="182">
        <f>F136</f>
        <v>0</v>
      </c>
      <c r="H136" s="226"/>
      <c r="I136" s="226"/>
      <c r="J136" s="182" t="e">
        <f>F136/E136*100</f>
        <v>#DIV/0!</v>
      </c>
      <c r="K136" s="191">
        <v>0</v>
      </c>
      <c r="Y136" s="189"/>
    </row>
    <row r="137" spans="1:25" ht="409.5" customHeight="1">
      <c r="A137" s="196" t="s">
        <v>312</v>
      </c>
      <c r="B137" s="362" t="s">
        <v>9</v>
      </c>
      <c r="C137" s="363"/>
      <c r="D137" s="182">
        <v>21.7</v>
      </c>
      <c r="E137" s="182">
        <v>0</v>
      </c>
      <c r="F137" s="182">
        <v>0</v>
      </c>
      <c r="G137" s="182">
        <f>F137</f>
        <v>0</v>
      </c>
      <c r="H137" s="226"/>
      <c r="I137" s="226"/>
      <c r="J137" s="182" t="e">
        <f>F137/E137*100</f>
        <v>#DIV/0!</v>
      </c>
      <c r="K137" s="191">
        <v>0</v>
      </c>
      <c r="Y137" s="189"/>
    </row>
    <row r="138" spans="1:25" ht="316.5" customHeight="1">
      <c r="A138" s="196" t="s">
        <v>313</v>
      </c>
      <c r="B138" s="362" t="s">
        <v>314</v>
      </c>
      <c r="C138" s="363"/>
      <c r="D138" s="182">
        <v>97.9</v>
      </c>
      <c r="E138" s="182">
        <v>0</v>
      </c>
      <c r="F138" s="182">
        <v>0</v>
      </c>
      <c r="G138" s="182">
        <f>F138</f>
        <v>0</v>
      </c>
      <c r="H138" s="226"/>
      <c r="I138" s="226"/>
      <c r="J138" s="182" t="e">
        <f>F138/E138*100</f>
        <v>#DIV/0!</v>
      </c>
      <c r="K138" s="191">
        <v>0</v>
      </c>
      <c r="Y138" s="189"/>
    </row>
    <row r="139" spans="1:25" ht="71.25" customHeight="1">
      <c r="A139" s="196"/>
      <c r="B139" s="364" t="s">
        <v>315</v>
      </c>
      <c r="C139" s="365"/>
      <c r="D139" s="181">
        <f>SUM(D136:D138)</f>
        <v>176.5</v>
      </c>
      <c r="E139" s="181">
        <f>SUM(E136:E138)</f>
        <v>0</v>
      </c>
      <c r="F139" s="181">
        <f>SUM(F136:F138)</f>
        <v>0</v>
      </c>
      <c r="G139" s="181">
        <f>F139</f>
        <v>0</v>
      </c>
      <c r="H139" s="225"/>
      <c r="I139" s="225"/>
      <c r="J139" s="181" t="e">
        <f>F139/E139*100</f>
        <v>#DIV/0!</v>
      </c>
      <c r="K139" s="224"/>
      <c r="Y139" s="189"/>
    </row>
    <row r="140" spans="1:25" ht="113.25" customHeight="1">
      <c r="A140" s="196"/>
      <c r="B140" s="364" t="s">
        <v>3</v>
      </c>
      <c r="C140" s="365"/>
      <c r="D140" s="181">
        <f>D131+D133+D139</f>
        <v>284854.6</v>
      </c>
      <c r="E140" s="181">
        <f>E131+E133+E139</f>
        <v>13226.6</v>
      </c>
      <c r="F140" s="181">
        <f>F131+F133+F139</f>
        <v>2772.5</v>
      </c>
      <c r="G140" s="181">
        <f>F140</f>
        <v>2772.5</v>
      </c>
      <c r="H140" s="225"/>
      <c r="I140" s="225"/>
      <c r="J140" s="181">
        <f>F140/E140*100</f>
        <v>20.961547185217665</v>
      </c>
      <c r="K140" s="224">
        <f>K131+K133+K139</f>
        <v>1091</v>
      </c>
      <c r="Y140" s="189"/>
    </row>
    <row r="141" spans="1:25" ht="64.5" customHeight="1">
      <c r="A141" s="382" t="s">
        <v>316</v>
      </c>
      <c r="B141" s="383"/>
      <c r="C141" s="383"/>
      <c r="D141" s="383"/>
      <c r="E141" s="383"/>
      <c r="F141" s="383"/>
      <c r="G141" s="383"/>
      <c r="H141" s="383"/>
      <c r="I141" s="383"/>
      <c r="J141" s="383"/>
      <c r="K141" s="384"/>
      <c r="Y141" s="189"/>
    </row>
    <row r="142" spans="1:25" ht="75.75" customHeight="1">
      <c r="A142" s="379" t="s">
        <v>172</v>
      </c>
      <c r="B142" s="380"/>
      <c r="C142" s="380"/>
      <c r="D142" s="380"/>
      <c r="E142" s="380"/>
      <c r="F142" s="380"/>
      <c r="G142" s="380"/>
      <c r="H142" s="380"/>
      <c r="I142" s="380"/>
      <c r="J142" s="380"/>
      <c r="K142" s="381"/>
      <c r="Y142" s="189"/>
    </row>
    <row r="143" spans="1:25" ht="188.25" customHeight="1">
      <c r="A143" s="196"/>
      <c r="B143" s="364" t="s">
        <v>317</v>
      </c>
      <c r="C143" s="365"/>
      <c r="D143" s="181">
        <v>2184.2</v>
      </c>
      <c r="E143" s="181">
        <v>143</v>
      </c>
      <c r="F143" s="181">
        <v>103</v>
      </c>
      <c r="G143" s="181">
        <v>103</v>
      </c>
      <c r="H143" s="225"/>
      <c r="I143" s="225"/>
      <c r="J143" s="181"/>
      <c r="K143" s="224">
        <v>114</v>
      </c>
      <c r="Y143" s="189"/>
    </row>
    <row r="144" spans="1:25" ht="162.75" customHeight="1">
      <c r="A144" s="379" t="s">
        <v>318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Y144" s="189"/>
    </row>
    <row r="145" spans="1:25" ht="372.75" customHeight="1">
      <c r="A145" s="196" t="s">
        <v>35</v>
      </c>
      <c r="B145" s="362" t="s">
        <v>0</v>
      </c>
      <c r="C145" s="363"/>
      <c r="D145" s="251">
        <v>37.4</v>
      </c>
      <c r="E145" s="251">
        <v>0</v>
      </c>
      <c r="F145" s="251">
        <v>0</v>
      </c>
      <c r="G145" s="181">
        <f>F145</f>
        <v>0</v>
      </c>
      <c r="H145" s="225"/>
      <c r="I145" s="225"/>
      <c r="J145" s="181" t="e">
        <f aca="true" t="shared" si="11" ref="J145:J152">F145/E145*100</f>
        <v>#DIV/0!</v>
      </c>
      <c r="K145" s="252">
        <v>0</v>
      </c>
      <c r="Y145" s="189"/>
    </row>
    <row r="146" spans="1:25" ht="409.5" customHeight="1">
      <c r="A146" s="196" t="s">
        <v>36</v>
      </c>
      <c r="B146" s="362" t="s">
        <v>8</v>
      </c>
      <c r="C146" s="363"/>
      <c r="D146" s="251">
        <v>13.5</v>
      </c>
      <c r="E146" s="251">
        <v>0</v>
      </c>
      <c r="F146" s="251">
        <v>0</v>
      </c>
      <c r="G146" s="181">
        <f>F146</f>
        <v>0</v>
      </c>
      <c r="H146" s="225"/>
      <c r="I146" s="225"/>
      <c r="J146" s="181" t="e">
        <f t="shared" si="11"/>
        <v>#DIV/0!</v>
      </c>
      <c r="K146" s="252">
        <v>0</v>
      </c>
      <c r="Y146" s="189"/>
    </row>
    <row r="147" spans="1:25" ht="75.75" customHeight="1">
      <c r="A147" s="196"/>
      <c r="B147" s="377" t="s">
        <v>4</v>
      </c>
      <c r="C147" s="378"/>
      <c r="D147" s="251">
        <f>D145+D146</f>
        <v>50.9</v>
      </c>
      <c r="E147" s="251">
        <f>E145+E146</f>
        <v>0</v>
      </c>
      <c r="F147" s="251">
        <f>F145+F146</f>
        <v>0</v>
      </c>
      <c r="G147" s="181">
        <f>F147</f>
        <v>0</v>
      </c>
      <c r="H147" s="225"/>
      <c r="I147" s="225"/>
      <c r="J147" s="181" t="e">
        <f t="shared" si="11"/>
        <v>#DIV/0!</v>
      </c>
      <c r="K147" s="252"/>
      <c r="Y147" s="189"/>
    </row>
    <row r="148" spans="1:25" ht="91.5" customHeight="1">
      <c r="A148" s="379" t="s">
        <v>1</v>
      </c>
      <c r="B148" s="380"/>
      <c r="C148" s="380"/>
      <c r="D148" s="380"/>
      <c r="E148" s="380"/>
      <c r="F148" s="380"/>
      <c r="G148" s="380"/>
      <c r="H148" s="380"/>
      <c r="I148" s="380"/>
      <c r="J148" s="380"/>
      <c r="K148" s="381"/>
      <c r="Y148" s="189"/>
    </row>
    <row r="149" spans="1:25" ht="381.75" customHeight="1">
      <c r="A149" s="200"/>
      <c r="B149" s="362" t="s">
        <v>7</v>
      </c>
      <c r="C149" s="363"/>
      <c r="D149" s="181">
        <v>250.6</v>
      </c>
      <c r="E149" s="181">
        <v>0</v>
      </c>
      <c r="F149" s="181">
        <v>0</v>
      </c>
      <c r="G149" s="181">
        <f>F149</f>
        <v>0</v>
      </c>
      <c r="H149" s="225"/>
      <c r="I149" s="225"/>
      <c r="J149" s="181" t="e">
        <f t="shared" si="11"/>
        <v>#DIV/0!</v>
      </c>
      <c r="K149" s="224">
        <v>0</v>
      </c>
      <c r="Y149" s="189"/>
    </row>
    <row r="150" spans="1:25" ht="111.75" customHeight="1">
      <c r="A150" s="200"/>
      <c r="B150" s="362" t="s">
        <v>6</v>
      </c>
      <c r="C150" s="363"/>
      <c r="D150" s="181">
        <v>22</v>
      </c>
      <c r="E150" s="181">
        <v>0</v>
      </c>
      <c r="F150" s="181">
        <v>0</v>
      </c>
      <c r="G150" s="181">
        <f>F150</f>
        <v>0</v>
      </c>
      <c r="H150" s="225"/>
      <c r="I150" s="225"/>
      <c r="J150" s="181" t="e">
        <f>F150/E150*100</f>
        <v>#DIV/0!</v>
      </c>
      <c r="K150" s="224">
        <v>0</v>
      </c>
      <c r="Y150" s="189"/>
    </row>
    <row r="151" spans="1:11" ht="114.75" customHeight="1">
      <c r="A151" s="182"/>
      <c r="B151" s="364" t="s">
        <v>2</v>
      </c>
      <c r="C151" s="365"/>
      <c r="D151" s="181">
        <f>D143+D147+D149+D150</f>
        <v>2507.7</v>
      </c>
      <c r="E151" s="181">
        <f>E143+E147+E149+E150</f>
        <v>143</v>
      </c>
      <c r="F151" s="181">
        <f>F143+F147+F149+F150</f>
        <v>103</v>
      </c>
      <c r="G151" s="181">
        <f>F151</f>
        <v>103</v>
      </c>
      <c r="H151" s="225"/>
      <c r="I151" s="225"/>
      <c r="J151" s="181">
        <f t="shared" si="11"/>
        <v>72.02797202797203</v>
      </c>
      <c r="K151" s="224"/>
    </row>
    <row r="152" spans="1:21" ht="75.75" customHeight="1">
      <c r="A152" s="182"/>
      <c r="B152" s="410" t="s">
        <v>5</v>
      </c>
      <c r="C152" s="411"/>
      <c r="D152" s="279">
        <f>D140+D151</f>
        <v>287362.3</v>
      </c>
      <c r="E152" s="279">
        <f>E140+E151</f>
        <v>13369.6</v>
      </c>
      <c r="F152" s="279">
        <f>F140+F151</f>
        <v>2875.5</v>
      </c>
      <c r="G152" s="279">
        <f>F152</f>
        <v>2875.5</v>
      </c>
      <c r="H152" s="284"/>
      <c r="I152" s="284"/>
      <c r="J152" s="279">
        <f t="shared" si="11"/>
        <v>21.507748922929633</v>
      </c>
      <c r="K152" s="280">
        <f>K140+K151</f>
        <v>1091</v>
      </c>
      <c r="R152" s="184"/>
      <c r="S152" s="189"/>
      <c r="U152" s="176"/>
    </row>
    <row r="153" spans="1:11" ht="43.5" customHeight="1">
      <c r="A153" s="227"/>
      <c r="B153" s="228"/>
      <c r="C153" s="229"/>
      <c r="D153" s="230"/>
      <c r="E153" s="230"/>
      <c r="F153" s="230"/>
      <c r="G153" s="230"/>
      <c r="H153" s="230"/>
      <c r="I153" s="230"/>
      <c r="J153" s="230"/>
      <c r="K153" s="228"/>
    </row>
    <row r="154" spans="1:18" ht="35.25" customHeight="1">
      <c r="A154" s="231"/>
      <c r="B154" s="232"/>
      <c r="C154" s="232"/>
      <c r="D154" s="233"/>
      <c r="E154" s="233"/>
      <c r="F154" s="233"/>
      <c r="G154" s="233"/>
      <c r="H154" s="233"/>
      <c r="I154" s="233"/>
      <c r="J154" s="233"/>
      <c r="K154" s="234"/>
      <c r="R154" s="189"/>
    </row>
    <row r="155" spans="1:22" ht="105" customHeight="1">
      <c r="A155" s="412" t="s">
        <v>319</v>
      </c>
      <c r="B155" s="412"/>
      <c r="C155" s="412"/>
      <c r="D155" s="412"/>
      <c r="E155" s="412"/>
      <c r="F155" s="412"/>
      <c r="G155" s="412"/>
      <c r="H155" s="412"/>
      <c r="I155" s="412"/>
      <c r="J155" s="412"/>
      <c r="K155" s="412"/>
      <c r="R155" s="189"/>
      <c r="V155" s="176">
        <f>E152-F152</f>
        <v>10494.1</v>
      </c>
    </row>
    <row r="156" spans="1:18" ht="44.25" customHeight="1">
      <c r="A156" s="236"/>
      <c r="B156" s="413"/>
      <c r="C156" s="413"/>
      <c r="D156" s="237"/>
      <c r="E156" s="237"/>
      <c r="F156" s="237"/>
      <c r="G156" s="413"/>
      <c r="H156" s="413"/>
      <c r="I156" s="413"/>
      <c r="J156" s="413"/>
      <c r="K156" s="235"/>
      <c r="R156" s="189"/>
    </row>
    <row r="157" spans="1:19" ht="194.25" customHeight="1">
      <c r="A157" s="414"/>
      <c r="B157" s="414"/>
      <c r="C157" s="414"/>
      <c r="D157" s="237"/>
      <c r="E157" s="237"/>
      <c r="F157" s="237"/>
      <c r="G157" s="396"/>
      <c r="H157" s="396"/>
      <c r="I157" s="396"/>
      <c r="J157" s="396"/>
      <c r="K157" s="235"/>
      <c r="R157" s="189"/>
      <c r="S157" s="173" t="s">
        <v>214</v>
      </c>
    </row>
    <row r="158" spans="1:18" ht="111.75" customHeight="1">
      <c r="A158" s="238"/>
      <c r="B158" s="238"/>
      <c r="C158" s="238"/>
      <c r="D158" s="237"/>
      <c r="E158" s="237"/>
      <c r="F158" s="237"/>
      <c r="G158" s="239"/>
      <c r="H158" s="239"/>
      <c r="I158" s="239"/>
      <c r="J158" s="239"/>
      <c r="K158" s="235"/>
      <c r="R158" s="189"/>
    </row>
    <row r="159" spans="1:11" ht="18.75" customHeight="1">
      <c r="A159" s="227"/>
      <c r="B159" s="228"/>
      <c r="C159" s="229"/>
      <c r="D159" s="228"/>
      <c r="E159" s="240"/>
      <c r="F159" s="240"/>
      <c r="G159" s="240"/>
      <c r="H159" s="228"/>
      <c r="I159" s="228"/>
      <c r="J159" s="228"/>
      <c r="K159" s="228"/>
    </row>
    <row r="160" spans="1:11" ht="60" customHeight="1">
      <c r="A160" s="397"/>
      <c r="B160" s="397"/>
      <c r="C160" s="397"/>
      <c r="D160" s="228"/>
      <c r="E160" s="228"/>
      <c r="F160" s="228"/>
      <c r="G160" s="228"/>
      <c r="H160" s="228"/>
      <c r="I160" s="228"/>
      <c r="J160" s="228"/>
      <c r="K160" s="228"/>
    </row>
    <row r="161" spans="1:11" ht="18.75" customHeight="1">
      <c r="A161" s="227"/>
      <c r="B161" s="398"/>
      <c r="C161" s="398"/>
      <c r="D161" s="228"/>
      <c r="E161" s="240"/>
      <c r="F161" s="240"/>
      <c r="G161" s="228"/>
      <c r="H161" s="228"/>
      <c r="I161" s="228"/>
      <c r="J161" s="228"/>
      <c r="K161" s="228"/>
    </row>
    <row r="162" spans="1:11" ht="18.75" customHeight="1">
      <c r="A162" s="227"/>
      <c r="B162" s="398"/>
      <c r="C162" s="398"/>
      <c r="D162" s="228"/>
      <c r="E162" s="228"/>
      <c r="F162" s="228"/>
      <c r="G162" s="228"/>
      <c r="H162" s="228"/>
      <c r="I162" s="228"/>
      <c r="J162" s="228"/>
      <c r="K162" s="228"/>
    </row>
    <row r="163" spans="1:10" ht="18.75" customHeight="1">
      <c r="A163" s="404"/>
      <c r="B163" s="404"/>
      <c r="C163" s="404"/>
      <c r="D163" s="228"/>
      <c r="E163" s="228"/>
      <c r="F163" s="228"/>
      <c r="G163" s="228"/>
      <c r="H163" s="241"/>
      <c r="I163" s="241"/>
      <c r="J163" s="241"/>
    </row>
    <row r="164" spans="1:10" ht="18.75" customHeight="1">
      <c r="A164" s="404"/>
      <c r="B164" s="404"/>
      <c r="C164" s="404"/>
      <c r="D164" s="228"/>
      <c r="E164" s="228"/>
      <c r="F164" s="228"/>
      <c r="G164" s="228"/>
      <c r="H164" s="241"/>
      <c r="I164" s="241"/>
      <c r="J164" s="241"/>
    </row>
    <row r="165" spans="1:11" ht="18.75" customHeight="1">
      <c r="A165" s="404"/>
      <c r="B165" s="404"/>
      <c r="C165" s="404"/>
      <c r="D165" s="228"/>
      <c r="E165" s="228"/>
      <c r="F165" s="228"/>
      <c r="G165" s="228"/>
      <c r="H165" s="405"/>
      <c r="I165" s="405"/>
      <c r="J165" s="405"/>
      <c r="K165" s="405"/>
    </row>
    <row r="166" spans="1:11" ht="18.75" customHeight="1">
      <c r="A166" s="406"/>
      <c r="B166" s="406"/>
      <c r="C166" s="406"/>
      <c r="D166" s="242"/>
      <c r="E166" s="242"/>
      <c r="F166" s="242"/>
      <c r="G166" s="242"/>
      <c r="H166" s="243"/>
      <c r="I166" s="243"/>
      <c r="J166" s="243"/>
      <c r="K166" s="244"/>
    </row>
    <row r="167" spans="1:11" ht="18.75" customHeight="1">
      <c r="A167" s="245"/>
      <c r="B167" s="244"/>
      <c r="C167" s="246"/>
      <c r="D167" s="244"/>
      <c r="E167" s="244"/>
      <c r="F167" s="244"/>
      <c r="G167" s="244"/>
      <c r="H167" s="243"/>
      <c r="I167" s="243"/>
      <c r="J167" s="243"/>
      <c r="K167" s="244"/>
    </row>
    <row r="168" spans="1:11" ht="45.75">
      <c r="A168" s="245"/>
      <c r="B168" s="247"/>
      <c r="C168" s="246"/>
      <c r="D168" s="247"/>
      <c r="E168" s="247"/>
      <c r="F168" s="247"/>
      <c r="G168" s="247"/>
      <c r="H168" s="247"/>
      <c r="I168" s="247"/>
      <c r="J168" s="247"/>
      <c r="K168" s="244"/>
    </row>
    <row r="169" spans="1:11" ht="45.75">
      <c r="A169" s="407"/>
      <c r="B169" s="407"/>
      <c r="C169" s="407"/>
      <c r="D169" s="247"/>
      <c r="E169" s="247"/>
      <c r="F169" s="247"/>
      <c r="G169" s="247"/>
      <c r="H169" s="247"/>
      <c r="I169" s="247"/>
      <c r="J169" s="247"/>
      <c r="K169" s="244"/>
    </row>
    <row r="170" spans="1:11" ht="45.75">
      <c r="A170" s="245"/>
      <c r="B170" s="247"/>
      <c r="C170" s="246"/>
      <c r="D170" s="247"/>
      <c r="E170" s="247"/>
      <c r="F170" s="247"/>
      <c r="G170" s="247"/>
      <c r="H170" s="247"/>
      <c r="I170" s="247"/>
      <c r="J170" s="247"/>
      <c r="K170" s="244"/>
    </row>
    <row r="171" spans="2:10" ht="45.75">
      <c r="B171" s="248"/>
      <c r="D171" s="248"/>
      <c r="E171" s="248"/>
      <c r="F171" s="248"/>
      <c r="G171" s="248"/>
      <c r="H171" s="248"/>
      <c r="I171" s="248"/>
      <c r="J171" s="248"/>
    </row>
    <row r="172" spans="2:10" ht="45.75">
      <c r="B172" s="248"/>
      <c r="D172" s="248"/>
      <c r="E172" s="248"/>
      <c r="F172" s="248"/>
      <c r="G172" s="248"/>
      <c r="H172" s="248"/>
      <c r="I172" s="248"/>
      <c r="J172" s="248"/>
    </row>
    <row r="173" spans="2:13" ht="165" customHeight="1">
      <c r="B173" s="248"/>
      <c r="C173" s="408"/>
      <c r="D173" s="408"/>
      <c r="E173" s="408"/>
      <c r="F173" s="408"/>
      <c r="G173" s="408"/>
      <c r="H173" s="408"/>
      <c r="I173" s="408"/>
      <c r="J173" s="408"/>
      <c r="K173" s="408"/>
      <c r="L173" s="408"/>
      <c r="M173" s="408"/>
    </row>
    <row r="174" spans="2:10" ht="45.75">
      <c r="B174" s="248"/>
      <c r="D174" s="248"/>
      <c r="E174" s="248"/>
      <c r="F174" s="248"/>
      <c r="G174" s="248"/>
      <c r="H174" s="248"/>
      <c r="I174" s="248"/>
      <c r="J174" s="248"/>
    </row>
    <row r="175" spans="2:10" ht="45.75">
      <c r="B175" s="248"/>
      <c r="D175" s="248"/>
      <c r="E175" s="248"/>
      <c r="F175" s="248"/>
      <c r="G175" s="248"/>
      <c r="H175" s="248"/>
      <c r="I175" s="248"/>
      <c r="J175" s="248"/>
    </row>
    <row r="176" spans="1:10" ht="45.75">
      <c r="A176" s="409"/>
      <c r="B176" s="409"/>
      <c r="C176" s="409"/>
      <c r="D176" s="248"/>
      <c r="E176" s="248"/>
      <c r="F176" s="248"/>
      <c r="G176" s="248"/>
      <c r="H176" s="248"/>
      <c r="I176" s="248"/>
      <c r="J176" s="248"/>
    </row>
    <row r="177" spans="1:10" ht="45.75">
      <c r="A177" s="403"/>
      <c r="B177" s="403"/>
      <c r="C177" s="403"/>
      <c r="D177" s="248"/>
      <c r="E177" s="248"/>
      <c r="F177" s="248"/>
      <c r="G177" s="248"/>
      <c r="H177" s="248"/>
      <c r="I177" s="248"/>
      <c r="J177" s="248"/>
    </row>
    <row r="179" ht="45.75">
      <c r="A179" s="249"/>
    </row>
  </sheetData>
  <sheetProtection/>
  <mergeCells count="185">
    <mergeCell ref="F6:F7"/>
    <mergeCell ref="G6:G7"/>
    <mergeCell ref="H6:J7"/>
    <mergeCell ref="K6:K7"/>
    <mergeCell ref="H104:J104"/>
    <mergeCell ref="B15:C15"/>
    <mergeCell ref="B13:C13"/>
    <mergeCell ref="B58:C58"/>
    <mergeCell ref="B68:C68"/>
    <mergeCell ref="B22:C22"/>
    <mergeCell ref="B8:C8"/>
    <mergeCell ref="H8:J8"/>
    <mergeCell ref="A9:K9"/>
    <mergeCell ref="B10:C10"/>
    <mergeCell ref="B65:C65"/>
    <mergeCell ref="A4:K4"/>
    <mergeCell ref="A6:A7"/>
    <mergeCell ref="B6:C7"/>
    <mergeCell ref="D6:D7"/>
    <mergeCell ref="E6:E7"/>
    <mergeCell ref="B39:C39"/>
    <mergeCell ref="B14:C14"/>
    <mergeCell ref="B34:C34"/>
    <mergeCell ref="B35:C35"/>
    <mergeCell ref="B17:C17"/>
    <mergeCell ref="B18:C18"/>
    <mergeCell ref="B19:C19"/>
    <mergeCell ref="B16:C16"/>
    <mergeCell ref="B20:C20"/>
    <mergeCell ref="B21:C21"/>
    <mergeCell ref="A30:K30"/>
    <mergeCell ref="B36:C36"/>
    <mergeCell ref="B37:C37"/>
    <mergeCell ref="B11:C11"/>
    <mergeCell ref="B12:C12"/>
    <mergeCell ref="B38:C38"/>
    <mergeCell ref="B104:C104"/>
    <mergeCell ref="A98:K98"/>
    <mergeCell ref="A91:K92"/>
    <mergeCell ref="H93:J93"/>
    <mergeCell ref="H94:J94"/>
    <mergeCell ref="B95:C95"/>
    <mergeCell ref="H95:J95"/>
    <mergeCell ref="B96:C96"/>
    <mergeCell ref="H96:J96"/>
    <mergeCell ref="K116:K117"/>
    <mergeCell ref="E116:E117"/>
    <mergeCell ref="B103:C103"/>
    <mergeCell ref="H103:J103"/>
    <mergeCell ref="B105:C105"/>
    <mergeCell ref="B97:C97"/>
    <mergeCell ref="B99:C99"/>
    <mergeCell ref="B100:C100"/>
    <mergeCell ref="B101:C101"/>
    <mergeCell ref="B102:C102"/>
    <mergeCell ref="A116:A117"/>
    <mergeCell ref="H116:J117"/>
    <mergeCell ref="G116:G117"/>
    <mergeCell ref="F116:F117"/>
    <mergeCell ref="B149:C149"/>
    <mergeCell ref="B118:C118"/>
    <mergeCell ref="B119:C119"/>
    <mergeCell ref="D116:D117"/>
    <mergeCell ref="B116:C117"/>
    <mergeCell ref="B131:C131"/>
    <mergeCell ref="A163:C163"/>
    <mergeCell ref="A164:C164"/>
    <mergeCell ref="B151:C151"/>
    <mergeCell ref="B152:C152"/>
    <mergeCell ref="A155:K155"/>
    <mergeCell ref="B156:C156"/>
    <mergeCell ref="G156:J156"/>
    <mergeCell ref="A157:C157"/>
    <mergeCell ref="A177:C177"/>
    <mergeCell ref="A165:C165"/>
    <mergeCell ref="H165:K165"/>
    <mergeCell ref="A166:C166"/>
    <mergeCell ref="A169:C169"/>
    <mergeCell ref="C173:M173"/>
    <mergeCell ref="A176:C176"/>
    <mergeCell ref="G1:K1"/>
    <mergeCell ref="G157:J157"/>
    <mergeCell ref="A160:C160"/>
    <mergeCell ref="B161:C162"/>
    <mergeCell ref="B150:C150"/>
    <mergeCell ref="B120:C120"/>
    <mergeCell ref="B121:C121"/>
    <mergeCell ref="B122:C122"/>
    <mergeCell ref="B129:C129"/>
    <mergeCell ref="B130:C130"/>
    <mergeCell ref="B23:C23"/>
    <mergeCell ref="B24:C24"/>
    <mergeCell ref="B57:C57"/>
    <mergeCell ref="B67:C67"/>
    <mergeCell ref="B48:C48"/>
    <mergeCell ref="B49:C49"/>
    <mergeCell ref="B50:C50"/>
    <mergeCell ref="B51:C51"/>
    <mergeCell ref="B52:C52"/>
    <mergeCell ref="B43:C43"/>
    <mergeCell ref="B25:C25"/>
    <mergeCell ref="B26:C26"/>
    <mergeCell ref="B27:C27"/>
    <mergeCell ref="B53:C53"/>
    <mergeCell ref="B54:C54"/>
    <mergeCell ref="B55:C55"/>
    <mergeCell ref="B40:C40"/>
    <mergeCell ref="B29:C29"/>
    <mergeCell ref="B31:C31"/>
    <mergeCell ref="B32:C32"/>
    <mergeCell ref="B28:C28"/>
    <mergeCell ref="B59:C59"/>
    <mergeCell ref="B41:C41"/>
    <mergeCell ref="B44:C44"/>
    <mergeCell ref="B45:C45"/>
    <mergeCell ref="B46:C46"/>
    <mergeCell ref="B47:C47"/>
    <mergeCell ref="B42:C42"/>
    <mergeCell ref="B56:C56"/>
    <mergeCell ref="B33:C33"/>
    <mergeCell ref="B69:C69"/>
    <mergeCell ref="B70:C70"/>
    <mergeCell ref="B71:C71"/>
    <mergeCell ref="B72:C72"/>
    <mergeCell ref="B60:C60"/>
    <mergeCell ref="B61:C61"/>
    <mergeCell ref="B62:C62"/>
    <mergeCell ref="B63:C63"/>
    <mergeCell ref="B64:C64"/>
    <mergeCell ref="B66:C66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78:C78"/>
    <mergeCell ref="B87:C87"/>
    <mergeCell ref="B88:C88"/>
    <mergeCell ref="B89:C89"/>
    <mergeCell ref="B83:C83"/>
    <mergeCell ref="B84:C84"/>
    <mergeCell ref="B85:C85"/>
    <mergeCell ref="B86:C86"/>
    <mergeCell ref="A148:K148"/>
    <mergeCell ref="A135:K135"/>
    <mergeCell ref="B136:C136"/>
    <mergeCell ref="B137:C137"/>
    <mergeCell ref="B138:C138"/>
    <mergeCell ref="B139:C139"/>
    <mergeCell ref="B140:C140"/>
    <mergeCell ref="B145:C145"/>
    <mergeCell ref="A141:K141"/>
    <mergeCell ref="A142:K142"/>
    <mergeCell ref="B125:C125"/>
    <mergeCell ref="B126:C126"/>
    <mergeCell ref="B127:C127"/>
    <mergeCell ref="B128:C128"/>
    <mergeCell ref="B147:C147"/>
    <mergeCell ref="B143:C143"/>
    <mergeCell ref="A144:K144"/>
    <mergeCell ref="B146:C146"/>
    <mergeCell ref="A132:K132"/>
    <mergeCell ref="B133:C133"/>
    <mergeCell ref="B115:C115"/>
    <mergeCell ref="A110:K110"/>
    <mergeCell ref="B111:C111"/>
    <mergeCell ref="B109:C109"/>
    <mergeCell ref="H105:J105"/>
    <mergeCell ref="B108:C108"/>
    <mergeCell ref="B106:C106"/>
    <mergeCell ref="B107:C107"/>
    <mergeCell ref="J2:K2"/>
    <mergeCell ref="B134:C134"/>
    <mergeCell ref="B90:C90"/>
    <mergeCell ref="B93:C93"/>
    <mergeCell ref="B94:C94"/>
    <mergeCell ref="B112:C112"/>
    <mergeCell ref="B114:K114"/>
    <mergeCell ref="B113:C113"/>
    <mergeCell ref="B123:C123"/>
    <mergeCell ref="B124:C124"/>
  </mergeCells>
  <printOptions horizontalCentered="1"/>
  <pageMargins left="0.5905511811023623" right="0.1968503937007874" top="0.2362204724409449" bottom="0.1968503937007874" header="0" footer="0"/>
  <pageSetup fitToHeight="6" horizontalDpi="600" verticalDpi="600" orientation="portrait" paperSize="9" scale="28" r:id="rId3"/>
  <rowBreaks count="7" manualBreakCount="7">
    <brk id="30" min="2" max="15" man="1"/>
    <brk id="48" min="2" max="15" man="1"/>
    <brk id="74" max="15" man="1"/>
    <brk id="85" max="15" man="1"/>
    <brk id="101" max="15" man="1"/>
    <brk id="111" max="15" man="1"/>
    <brk id="13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4"/>
  <sheetViews>
    <sheetView view="pageBreakPreview" zoomScale="30" zoomScaleNormal="75" zoomScaleSheetLayoutView="30" zoomScalePageLayoutView="0" workbookViewId="0" topLeftCell="A1">
      <pane xSplit="3" ySplit="6" topLeftCell="D10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112" sqref="P112"/>
    </sheetView>
  </sheetViews>
  <sheetFormatPr defaultColWidth="9.00390625" defaultRowHeight="12.75"/>
  <cols>
    <col min="1" max="1" width="20.125" style="4" customWidth="1"/>
    <col min="2" max="2" width="17.00390625" style="5" customWidth="1"/>
    <col min="3" max="3" width="153.625" style="8" customWidth="1"/>
    <col min="4" max="4" width="49.375" style="5" customWidth="1"/>
    <col min="5" max="5" width="5.25390625" style="5" hidden="1" customWidth="1"/>
    <col min="6" max="6" width="1.875" style="5" hidden="1" customWidth="1"/>
    <col min="7" max="7" width="1.00390625" style="6" hidden="1" customWidth="1"/>
    <col min="8" max="11" width="9.125" style="6" hidden="1" customWidth="1"/>
    <col min="12" max="12" width="9.125" style="6" customWidth="1"/>
    <col min="13" max="14" width="28.875" style="6" bestFit="1" customWidth="1"/>
    <col min="15" max="15" width="21.875" style="6" bestFit="1" customWidth="1"/>
    <col min="16" max="16" width="26.125" style="6" customWidth="1"/>
    <col min="17" max="17" width="23.875" style="6" bestFit="1" customWidth="1"/>
    <col min="18" max="18" width="24.125" style="6" customWidth="1"/>
    <col min="19" max="19" width="9.125" style="6" customWidth="1"/>
    <col min="20" max="20" width="28.875" style="6" bestFit="1" customWidth="1"/>
    <col min="21" max="21" width="20.125" style="6" customWidth="1"/>
    <col min="22" max="22" width="18.875" style="6" customWidth="1"/>
    <col min="23" max="26" width="9.125" style="6" customWidth="1"/>
    <col min="27" max="27" width="8.125" style="6" customWidth="1"/>
    <col min="28" max="16384" width="9.125" style="6" customWidth="1"/>
  </cols>
  <sheetData>
    <row r="1" spans="3:6" ht="87" customHeight="1">
      <c r="C1" s="469" t="s">
        <v>173</v>
      </c>
      <c r="D1" s="469"/>
      <c r="E1" s="469"/>
      <c r="F1" s="469"/>
    </row>
    <row r="2" spans="1:6" ht="228.75" customHeight="1">
      <c r="A2" s="470" t="s">
        <v>232</v>
      </c>
      <c r="B2" s="470"/>
      <c r="C2" s="470"/>
      <c r="D2" s="470"/>
      <c r="E2" s="7"/>
      <c r="F2" s="7"/>
    </row>
    <row r="3" spans="1:6" ht="18" customHeight="1">
      <c r="A3" s="480"/>
      <c r="B3" s="480"/>
      <c r="C3" s="480"/>
      <c r="D3" s="480"/>
      <c r="E3" s="480"/>
      <c r="F3" s="480"/>
    </row>
    <row r="4" ht="18" customHeight="1"/>
    <row r="5" spans="1:6" ht="32.25" customHeight="1">
      <c r="A5" s="481" t="s">
        <v>61</v>
      </c>
      <c r="B5" s="471" t="s">
        <v>62</v>
      </c>
      <c r="C5" s="483"/>
      <c r="D5" s="481" t="s">
        <v>103</v>
      </c>
      <c r="E5" s="471" t="s">
        <v>107</v>
      </c>
      <c r="F5" s="472"/>
    </row>
    <row r="6" spans="1:17" ht="87" customHeight="1">
      <c r="A6" s="482"/>
      <c r="B6" s="473"/>
      <c r="C6" s="484"/>
      <c r="D6" s="482"/>
      <c r="E6" s="473"/>
      <c r="F6" s="474"/>
      <c r="O6" s="9"/>
      <c r="P6" s="9"/>
      <c r="Q6" s="9"/>
    </row>
    <row r="7" spans="1:17" ht="33" customHeight="1">
      <c r="A7" s="10">
        <v>1</v>
      </c>
      <c r="B7" s="475">
        <v>2</v>
      </c>
      <c r="C7" s="476"/>
      <c r="D7" s="10">
        <v>3</v>
      </c>
      <c r="E7" s="475">
        <v>7</v>
      </c>
      <c r="F7" s="477"/>
      <c r="Q7" s="9"/>
    </row>
    <row r="8" spans="1:17" ht="35.25" customHeight="1">
      <c r="A8" s="485" t="s">
        <v>64</v>
      </c>
      <c r="B8" s="486"/>
      <c r="C8" s="486"/>
      <c r="D8" s="486"/>
      <c r="E8" s="486"/>
      <c r="F8" s="486"/>
      <c r="Q8" s="9"/>
    </row>
    <row r="9" spans="1:20" ht="108.75" customHeight="1">
      <c r="A9" s="11" t="s">
        <v>65</v>
      </c>
      <c r="B9" s="467" t="s">
        <v>140</v>
      </c>
      <c r="C9" s="468"/>
      <c r="D9" s="12">
        <v>3939.2</v>
      </c>
      <c r="E9" s="13" t="e">
        <f>#REF!/#REF!*100</f>
        <v>#REF!</v>
      </c>
      <c r="F9" s="13"/>
      <c r="L9" s="6" t="s">
        <v>98</v>
      </c>
      <c r="M9" s="14"/>
      <c r="P9" s="9">
        <f>D9+D21+D22+D26+D27+D30+D31+D34+D38+D40+D45+D46+D47</f>
        <v>8171.399999999999</v>
      </c>
      <c r="Q9" s="9"/>
      <c r="T9" s="15"/>
    </row>
    <row r="10" spans="1:17" ht="69" customHeight="1" hidden="1">
      <c r="A10" s="11" t="s">
        <v>66</v>
      </c>
      <c r="B10" s="467" t="s">
        <v>171</v>
      </c>
      <c r="C10" s="468"/>
      <c r="D10" s="47">
        <f>D11+D12+D13+D14</f>
        <v>0</v>
      </c>
      <c r="E10" s="13" t="e">
        <f>#REF!/#REF!*100</f>
        <v>#REF!</v>
      </c>
      <c r="F10" s="13"/>
      <c r="M10" s="16"/>
      <c r="N10" s="16"/>
      <c r="Q10" s="9"/>
    </row>
    <row r="11" spans="1:17" ht="39" customHeight="1" hidden="1">
      <c r="A11" s="17" t="s">
        <v>141</v>
      </c>
      <c r="B11" s="467" t="s">
        <v>144</v>
      </c>
      <c r="C11" s="468"/>
      <c r="D11" s="12"/>
      <c r="E11" s="13"/>
      <c r="F11" s="13"/>
      <c r="M11" s="16"/>
      <c r="N11" s="16"/>
      <c r="Q11" s="9"/>
    </row>
    <row r="12" spans="1:17" ht="106.5" customHeight="1" hidden="1">
      <c r="A12" s="17" t="s">
        <v>147</v>
      </c>
      <c r="B12" s="467" t="s">
        <v>143</v>
      </c>
      <c r="C12" s="468"/>
      <c r="D12" s="12"/>
      <c r="E12" s="13"/>
      <c r="F12" s="13"/>
      <c r="M12" s="16"/>
      <c r="N12" s="16"/>
      <c r="Q12" s="9"/>
    </row>
    <row r="13" spans="1:17" ht="39" customHeight="1" hidden="1">
      <c r="A13" s="17" t="s">
        <v>148</v>
      </c>
      <c r="B13" s="467" t="s">
        <v>145</v>
      </c>
      <c r="C13" s="468"/>
      <c r="D13" s="12"/>
      <c r="E13" s="13"/>
      <c r="F13" s="13"/>
      <c r="M13" s="16"/>
      <c r="N13" s="16"/>
      <c r="Q13" s="9"/>
    </row>
    <row r="14" spans="1:17" ht="36.75" customHeight="1" hidden="1">
      <c r="A14" s="17" t="s">
        <v>149</v>
      </c>
      <c r="B14" s="467" t="s">
        <v>146</v>
      </c>
      <c r="C14" s="468"/>
      <c r="D14" s="12"/>
      <c r="E14" s="13"/>
      <c r="F14" s="13"/>
      <c r="M14" s="16"/>
      <c r="N14" s="16"/>
      <c r="Q14" s="9"/>
    </row>
    <row r="15" spans="1:17" ht="40.5" customHeight="1" hidden="1">
      <c r="A15" s="17" t="s">
        <v>67</v>
      </c>
      <c r="B15" s="467" t="s">
        <v>150</v>
      </c>
      <c r="C15" s="468"/>
      <c r="D15" s="47">
        <f>SUM(D16:D19)</f>
        <v>0</v>
      </c>
      <c r="E15" s="11">
        <v>0</v>
      </c>
      <c r="F15" s="11">
        <v>0</v>
      </c>
      <c r="Q15" s="9"/>
    </row>
    <row r="16" spans="1:17" ht="45.75" customHeight="1" hidden="1">
      <c r="A16" s="17" t="s">
        <v>155</v>
      </c>
      <c r="B16" s="467" t="s">
        <v>151</v>
      </c>
      <c r="C16" s="468"/>
      <c r="D16" s="12"/>
      <c r="E16" s="11">
        <v>0</v>
      </c>
      <c r="F16" s="11">
        <v>0</v>
      </c>
      <c r="Q16" s="9"/>
    </row>
    <row r="17" spans="1:17" ht="42.75" customHeight="1" hidden="1">
      <c r="A17" s="17" t="s">
        <v>156</v>
      </c>
      <c r="B17" s="467" t="s">
        <v>152</v>
      </c>
      <c r="C17" s="468"/>
      <c r="D17" s="12"/>
      <c r="E17" s="11">
        <v>0</v>
      </c>
      <c r="F17" s="11">
        <v>0</v>
      </c>
      <c r="Q17" s="9"/>
    </row>
    <row r="18" spans="1:17" ht="113.25" customHeight="1" hidden="1">
      <c r="A18" s="17" t="s">
        <v>157</v>
      </c>
      <c r="B18" s="467" t="s">
        <v>153</v>
      </c>
      <c r="C18" s="468"/>
      <c r="D18" s="12"/>
      <c r="E18" s="11">
        <v>0</v>
      </c>
      <c r="F18" s="11">
        <v>0</v>
      </c>
      <c r="Q18" s="9"/>
    </row>
    <row r="19" spans="1:17" ht="90" customHeight="1" hidden="1">
      <c r="A19" s="17" t="s">
        <v>158</v>
      </c>
      <c r="B19" s="467" t="s">
        <v>154</v>
      </c>
      <c r="C19" s="468"/>
      <c r="D19" s="12"/>
      <c r="E19" s="11">
        <v>0</v>
      </c>
      <c r="F19" s="11">
        <v>0</v>
      </c>
      <c r="O19" s="9"/>
      <c r="Q19" s="9"/>
    </row>
    <row r="20" spans="1:17" ht="84.75" customHeight="1" hidden="1">
      <c r="A20" s="17" t="s">
        <v>68</v>
      </c>
      <c r="B20" s="467" t="s">
        <v>11</v>
      </c>
      <c r="C20" s="468"/>
      <c r="D20" s="12"/>
      <c r="E20" s="13" t="e">
        <f>#REF!/#REF!*100</f>
        <v>#REF!</v>
      </c>
      <c r="F20" s="13"/>
      <c r="M20" s="16"/>
      <c r="Q20" s="9"/>
    </row>
    <row r="21" spans="1:17" ht="294.75" customHeight="1">
      <c r="A21" s="17" t="s">
        <v>69</v>
      </c>
      <c r="B21" s="467" t="s">
        <v>12</v>
      </c>
      <c r="C21" s="468"/>
      <c r="D21" s="12">
        <v>18</v>
      </c>
      <c r="E21" s="13" t="e">
        <f>#REF!/#REF!*100</f>
        <v>#REF!</v>
      </c>
      <c r="F21" s="13"/>
      <c r="M21" s="16"/>
      <c r="Q21" s="9"/>
    </row>
    <row r="22" spans="1:22" ht="115.5" customHeight="1">
      <c r="A22" s="17" t="s">
        <v>70</v>
      </c>
      <c r="B22" s="467" t="s">
        <v>13</v>
      </c>
      <c r="C22" s="468"/>
      <c r="D22" s="47">
        <f>SUM(D23:D25)</f>
        <v>46.6</v>
      </c>
      <c r="E22" s="18" t="e">
        <f>#REF!</f>
        <v>#REF!</v>
      </c>
      <c r="F22" s="18" t="e">
        <f>E22</f>
        <v>#REF!</v>
      </c>
      <c r="Q22" s="9"/>
      <c r="V22" s="9"/>
    </row>
    <row r="23" spans="1:17" ht="120.75" customHeight="1">
      <c r="A23" s="17" t="s">
        <v>17</v>
      </c>
      <c r="B23" s="467" t="s">
        <v>14</v>
      </c>
      <c r="C23" s="468"/>
      <c r="D23" s="12">
        <v>39.4</v>
      </c>
      <c r="E23" s="13">
        <v>100</v>
      </c>
      <c r="F23" s="13"/>
      <c r="Q23" s="9"/>
    </row>
    <row r="24" spans="1:17" ht="58.5" customHeight="1">
      <c r="A24" s="17" t="s">
        <v>18</v>
      </c>
      <c r="B24" s="467" t="s">
        <v>15</v>
      </c>
      <c r="C24" s="468"/>
      <c r="D24" s="12">
        <v>7.2</v>
      </c>
      <c r="E24" s="13">
        <v>0</v>
      </c>
      <c r="F24" s="13"/>
      <c r="Q24" s="9"/>
    </row>
    <row r="25" spans="1:17" ht="127.5" customHeight="1" hidden="1">
      <c r="A25" s="19" t="s">
        <v>19</v>
      </c>
      <c r="B25" s="478" t="s">
        <v>16</v>
      </c>
      <c r="C25" s="479"/>
      <c r="D25" s="12"/>
      <c r="E25" s="11">
        <v>0</v>
      </c>
      <c r="F25" s="11">
        <v>0</v>
      </c>
      <c r="Q25" s="9"/>
    </row>
    <row r="26" spans="1:17" ht="75" customHeight="1">
      <c r="A26" s="19" t="s">
        <v>71</v>
      </c>
      <c r="B26" s="478" t="s">
        <v>20</v>
      </c>
      <c r="C26" s="479"/>
      <c r="D26" s="12">
        <v>1</v>
      </c>
      <c r="E26" s="11">
        <v>0</v>
      </c>
      <c r="F26" s="11">
        <v>0</v>
      </c>
      <c r="Q26" s="9"/>
    </row>
    <row r="27" spans="1:17" ht="157.5" customHeight="1">
      <c r="A27" s="19" t="s">
        <v>72</v>
      </c>
      <c r="B27" s="478" t="s">
        <v>34</v>
      </c>
      <c r="C27" s="479"/>
      <c r="D27" s="12">
        <v>2.4</v>
      </c>
      <c r="E27" s="11">
        <v>0</v>
      </c>
      <c r="F27" s="11">
        <v>0</v>
      </c>
      <c r="Q27" s="9"/>
    </row>
    <row r="28" spans="1:17" ht="84" customHeight="1" hidden="1">
      <c r="A28" s="19" t="s">
        <v>73</v>
      </c>
      <c r="B28" s="478" t="s">
        <v>100</v>
      </c>
      <c r="C28" s="479"/>
      <c r="D28" s="12"/>
      <c r="E28" s="13"/>
      <c r="F28" s="13"/>
      <c r="Q28" s="9"/>
    </row>
    <row r="29" spans="1:17" ht="150" customHeight="1" hidden="1">
      <c r="A29" s="19" t="s">
        <v>74</v>
      </c>
      <c r="B29" s="478" t="s">
        <v>131</v>
      </c>
      <c r="C29" s="479"/>
      <c r="D29" s="12"/>
      <c r="E29" s="13"/>
      <c r="F29" s="13"/>
      <c r="Q29" s="9"/>
    </row>
    <row r="30" spans="1:17" ht="82.5" customHeight="1">
      <c r="A30" s="20" t="s">
        <v>75</v>
      </c>
      <c r="B30" s="478" t="s">
        <v>124</v>
      </c>
      <c r="C30" s="479"/>
      <c r="D30" s="12">
        <v>100</v>
      </c>
      <c r="E30" s="13"/>
      <c r="F30" s="13"/>
      <c r="Q30" s="9"/>
    </row>
    <row r="31" spans="1:17" ht="155.25" customHeight="1">
      <c r="A31" s="19" t="s">
        <v>76</v>
      </c>
      <c r="B31" s="478" t="s">
        <v>21</v>
      </c>
      <c r="C31" s="479"/>
      <c r="D31" s="47">
        <f>SUM(D32:D33)</f>
        <v>2561.7</v>
      </c>
      <c r="E31" s="13"/>
      <c r="F31" s="13"/>
      <c r="Q31" s="9"/>
    </row>
    <row r="32" spans="1:17" ht="81.75" customHeight="1">
      <c r="A32" s="17" t="s">
        <v>22</v>
      </c>
      <c r="B32" s="467" t="s">
        <v>24</v>
      </c>
      <c r="C32" s="468"/>
      <c r="D32" s="33">
        <v>2540</v>
      </c>
      <c r="E32" s="18">
        <v>0</v>
      </c>
      <c r="F32" s="18">
        <v>0</v>
      </c>
      <c r="M32" s="16"/>
      <c r="Q32" s="9"/>
    </row>
    <row r="33" spans="1:17" ht="78" customHeight="1">
      <c r="A33" s="17" t="s">
        <v>23</v>
      </c>
      <c r="B33" s="467" t="s">
        <v>25</v>
      </c>
      <c r="C33" s="468"/>
      <c r="D33" s="12">
        <v>21.7</v>
      </c>
      <c r="E33" s="21"/>
      <c r="F33" s="22"/>
      <c r="M33" s="16"/>
      <c r="Q33" s="9"/>
    </row>
    <row r="34" spans="1:17" ht="106.5" customHeight="1">
      <c r="A34" s="17" t="s">
        <v>77</v>
      </c>
      <c r="B34" s="467" t="s">
        <v>26</v>
      </c>
      <c r="C34" s="468"/>
      <c r="D34" s="12">
        <f>D35+D36+D37</f>
        <v>50</v>
      </c>
      <c r="E34" s="21"/>
      <c r="F34" s="22"/>
      <c r="M34" s="16"/>
      <c r="Q34" s="9"/>
    </row>
    <row r="35" spans="1:17" ht="48" customHeight="1" hidden="1">
      <c r="A35" s="23"/>
      <c r="B35" s="467" t="s">
        <v>127</v>
      </c>
      <c r="C35" s="468"/>
      <c r="D35" s="12"/>
      <c r="E35" s="21"/>
      <c r="F35" s="22"/>
      <c r="M35" s="16"/>
      <c r="Q35" s="9"/>
    </row>
    <row r="36" spans="1:17" ht="42.75" customHeight="1" hidden="1">
      <c r="A36" s="23"/>
      <c r="B36" s="467" t="s">
        <v>128</v>
      </c>
      <c r="C36" s="468"/>
      <c r="D36" s="12">
        <v>25.8</v>
      </c>
      <c r="E36" s="21"/>
      <c r="F36" s="22"/>
      <c r="M36" s="16"/>
      <c r="Q36" s="9"/>
    </row>
    <row r="37" spans="1:17" ht="39.75" customHeight="1" hidden="1">
      <c r="A37" s="23"/>
      <c r="B37" s="467" t="s">
        <v>129</v>
      </c>
      <c r="C37" s="468"/>
      <c r="D37" s="12">
        <v>24.2</v>
      </c>
      <c r="E37" s="21"/>
      <c r="F37" s="22"/>
      <c r="M37" s="16"/>
      <c r="Q37" s="9"/>
    </row>
    <row r="38" spans="1:17" ht="122.25" customHeight="1">
      <c r="A38" s="17" t="s">
        <v>78</v>
      </c>
      <c r="B38" s="467" t="s">
        <v>27</v>
      </c>
      <c r="C38" s="468"/>
      <c r="D38" s="12">
        <v>100</v>
      </c>
      <c r="E38" s="24"/>
      <c r="F38" s="25"/>
      <c r="M38" s="16"/>
      <c r="Q38" s="9"/>
    </row>
    <row r="39" spans="1:17" ht="142.5" customHeight="1" hidden="1">
      <c r="A39" s="17" t="s">
        <v>79</v>
      </c>
      <c r="B39" s="467" t="s">
        <v>28</v>
      </c>
      <c r="C39" s="468"/>
      <c r="D39" s="12"/>
      <c r="E39" s="18"/>
      <c r="F39" s="18"/>
      <c r="M39" s="16"/>
      <c r="Q39" s="9"/>
    </row>
    <row r="40" spans="1:17" ht="154.5" customHeight="1">
      <c r="A40" s="26" t="s">
        <v>92</v>
      </c>
      <c r="B40" s="467" t="s">
        <v>29</v>
      </c>
      <c r="C40" s="468"/>
      <c r="D40" s="12">
        <v>92.4</v>
      </c>
      <c r="E40" s="21"/>
      <c r="F40" s="22"/>
      <c r="M40" s="16"/>
      <c r="Q40" s="9"/>
    </row>
    <row r="41" spans="1:17" ht="79.5" customHeight="1" hidden="1">
      <c r="A41" s="26" t="s">
        <v>95</v>
      </c>
      <c r="B41" s="467" t="s">
        <v>139</v>
      </c>
      <c r="C41" s="468"/>
      <c r="D41" s="12"/>
      <c r="E41" s="21"/>
      <c r="F41" s="22"/>
      <c r="M41" s="16"/>
      <c r="Q41" s="9"/>
    </row>
    <row r="42" spans="1:17" ht="122.25" customHeight="1" hidden="1">
      <c r="A42" s="26" t="s">
        <v>99</v>
      </c>
      <c r="B42" s="467" t="s">
        <v>30</v>
      </c>
      <c r="C42" s="468"/>
      <c r="D42" s="12"/>
      <c r="E42" s="21"/>
      <c r="F42" s="22"/>
      <c r="M42" s="16"/>
      <c r="Q42" s="9"/>
    </row>
    <row r="43" spans="1:17" ht="150" customHeight="1" hidden="1">
      <c r="A43" s="26" t="s">
        <v>93</v>
      </c>
      <c r="B43" s="467" t="s">
        <v>31</v>
      </c>
      <c r="C43" s="468"/>
      <c r="D43" s="27"/>
      <c r="E43" s="21"/>
      <c r="F43" s="22"/>
      <c r="M43" s="16"/>
      <c r="Q43" s="9"/>
    </row>
    <row r="44" spans="1:17" ht="118.5" customHeight="1" hidden="1">
      <c r="A44" s="26" t="s">
        <v>102</v>
      </c>
      <c r="B44" s="467" t="s">
        <v>32</v>
      </c>
      <c r="C44" s="468"/>
      <c r="D44" s="27"/>
      <c r="E44" s="21"/>
      <c r="F44" s="22"/>
      <c r="M44" s="16"/>
      <c r="Q44" s="9"/>
    </row>
    <row r="45" spans="1:17" ht="81" customHeight="1">
      <c r="A45" s="26" t="s">
        <v>108</v>
      </c>
      <c r="B45" s="467" t="s">
        <v>33</v>
      </c>
      <c r="C45" s="468"/>
      <c r="D45" s="27">
        <v>1238.5</v>
      </c>
      <c r="E45" s="21"/>
      <c r="F45" s="22"/>
      <c r="M45" s="16"/>
      <c r="Q45" s="9"/>
    </row>
    <row r="46" spans="1:17" ht="185.25" customHeight="1">
      <c r="A46" s="26" t="s">
        <v>111</v>
      </c>
      <c r="B46" s="467" t="s">
        <v>160</v>
      </c>
      <c r="C46" s="468"/>
      <c r="D46" s="27">
        <v>17.4</v>
      </c>
      <c r="E46" s="21"/>
      <c r="F46" s="22"/>
      <c r="M46" s="16"/>
      <c r="Q46" s="9"/>
    </row>
    <row r="47" spans="1:17" ht="143.25" customHeight="1">
      <c r="A47" s="26" t="s">
        <v>114</v>
      </c>
      <c r="B47" s="467" t="s">
        <v>159</v>
      </c>
      <c r="C47" s="468"/>
      <c r="D47" s="27">
        <v>4.2</v>
      </c>
      <c r="E47" s="21"/>
      <c r="F47" s="22"/>
      <c r="M47" s="16"/>
      <c r="Q47" s="9"/>
    </row>
    <row r="48" spans="1:17" ht="143.25" customHeight="1" hidden="1">
      <c r="A48" s="26" t="s">
        <v>126</v>
      </c>
      <c r="B48" s="467" t="s">
        <v>190</v>
      </c>
      <c r="C48" s="468"/>
      <c r="D48" s="27"/>
      <c r="E48" s="21"/>
      <c r="F48" s="22"/>
      <c r="M48" s="16"/>
      <c r="Q48" s="9"/>
    </row>
    <row r="49" spans="1:20" s="29" customFormat="1" ht="34.5" customHeight="1">
      <c r="A49" s="11"/>
      <c r="B49" s="489" t="s">
        <v>80</v>
      </c>
      <c r="C49" s="520"/>
      <c r="D49" s="28">
        <f>D9+D10+D15+D21+D22+D27+D30+D31+D34+D38+D40+D43+D45+D46+D47+D48+D26</f>
        <v>8171.399999999999</v>
      </c>
      <c r="E49" s="489" t="e">
        <f>D49/#REF!*100</f>
        <v>#REF!</v>
      </c>
      <c r="F49" s="490"/>
      <c r="L49" s="30"/>
      <c r="M49" s="31"/>
      <c r="N49" s="31"/>
      <c r="Q49" s="9"/>
      <c r="T49" s="32"/>
    </row>
    <row r="50" spans="1:17" ht="16.5" customHeight="1">
      <c r="A50" s="506" t="s">
        <v>120</v>
      </c>
      <c r="B50" s="507"/>
      <c r="C50" s="507"/>
      <c r="D50" s="507"/>
      <c r="E50" s="507"/>
      <c r="F50" s="507"/>
      <c r="Q50" s="9"/>
    </row>
    <row r="51" spans="1:20" ht="54" customHeight="1">
      <c r="A51" s="508"/>
      <c r="B51" s="509"/>
      <c r="C51" s="509"/>
      <c r="D51" s="509"/>
      <c r="E51" s="509"/>
      <c r="F51" s="509"/>
      <c r="Q51" s="9"/>
      <c r="T51" s="9"/>
    </row>
    <row r="52" spans="1:17" ht="75" customHeight="1">
      <c r="A52" s="17" t="s">
        <v>35</v>
      </c>
      <c r="B52" s="467" t="s">
        <v>132</v>
      </c>
      <c r="C52" s="468"/>
      <c r="D52" s="33">
        <v>277.9</v>
      </c>
      <c r="E52" s="491" t="e">
        <f>D52/#REF!*100</f>
        <v>#REF!</v>
      </c>
      <c r="F52" s="492"/>
      <c r="M52" s="16"/>
      <c r="Q52" s="9"/>
    </row>
    <row r="53" spans="1:17" ht="71.25" customHeight="1">
      <c r="A53" s="17" t="s">
        <v>36</v>
      </c>
      <c r="B53" s="467" t="s">
        <v>133</v>
      </c>
      <c r="C53" s="468"/>
      <c r="D53" s="33">
        <v>28.1</v>
      </c>
      <c r="E53" s="491" t="e">
        <f>D53/#REF!*100</f>
        <v>#REF!</v>
      </c>
      <c r="F53" s="492"/>
      <c r="M53" s="16"/>
      <c r="Q53" s="9"/>
    </row>
    <row r="54" spans="1:17" ht="109.5" customHeight="1">
      <c r="A54" s="17" t="s">
        <v>37</v>
      </c>
      <c r="B54" s="467" t="s">
        <v>178</v>
      </c>
      <c r="C54" s="468"/>
      <c r="D54" s="33">
        <f>D55+D56+D57</f>
        <v>5</v>
      </c>
      <c r="E54" s="11"/>
      <c r="F54" s="11"/>
      <c r="M54" s="16"/>
      <c r="Q54" s="9"/>
    </row>
    <row r="55" spans="1:17" ht="107.25" customHeight="1">
      <c r="A55" s="17" t="s">
        <v>174</v>
      </c>
      <c r="B55" s="467" t="s">
        <v>176</v>
      </c>
      <c r="C55" s="468"/>
      <c r="D55" s="33">
        <v>5</v>
      </c>
      <c r="E55" s="491" t="e">
        <f>D55/#REF!*100</f>
        <v>#REF!</v>
      </c>
      <c r="F55" s="492"/>
      <c r="M55" s="16"/>
      <c r="Q55" s="9"/>
    </row>
    <row r="56" spans="1:17" ht="107.25" customHeight="1" hidden="1">
      <c r="A56" s="17" t="s">
        <v>175</v>
      </c>
      <c r="B56" s="467" t="s">
        <v>226</v>
      </c>
      <c r="C56" s="468"/>
      <c r="D56" s="33"/>
      <c r="E56" s="3"/>
      <c r="F56" s="2"/>
      <c r="M56" s="16"/>
      <c r="Q56" s="9"/>
    </row>
    <row r="57" spans="1:17" ht="107.25" customHeight="1" hidden="1">
      <c r="A57" s="17" t="s">
        <v>184</v>
      </c>
      <c r="B57" s="467" t="s">
        <v>225</v>
      </c>
      <c r="C57" s="468"/>
      <c r="D57" s="33"/>
      <c r="E57" s="3"/>
      <c r="F57" s="2"/>
      <c r="M57" s="16"/>
      <c r="Q57" s="9"/>
    </row>
    <row r="58" spans="1:17" ht="107.25" customHeight="1">
      <c r="A58" s="17" t="s">
        <v>168</v>
      </c>
      <c r="B58" s="467" t="s">
        <v>167</v>
      </c>
      <c r="C58" s="468"/>
      <c r="D58" s="33">
        <v>64.1</v>
      </c>
      <c r="E58" s="3"/>
      <c r="F58" s="2"/>
      <c r="M58" s="16"/>
      <c r="Q58" s="9"/>
    </row>
    <row r="59" spans="1:17" ht="31.5" customHeight="1">
      <c r="A59" s="11"/>
      <c r="B59" s="504" t="s">
        <v>121</v>
      </c>
      <c r="C59" s="505"/>
      <c r="D59" s="34">
        <f>D52+D53+D54+D58</f>
        <v>375.1</v>
      </c>
      <c r="E59" s="34" t="e">
        <f>SUM(E52:E53)</f>
        <v>#REF!</v>
      </c>
      <c r="F59" s="34">
        <f>SUM(F52:F53)</f>
        <v>0</v>
      </c>
      <c r="M59" s="16"/>
      <c r="Q59" s="9"/>
    </row>
    <row r="60" spans="1:17" ht="39.75" customHeight="1">
      <c r="A60" s="489" t="s">
        <v>97</v>
      </c>
      <c r="B60" s="490"/>
      <c r="C60" s="490"/>
      <c r="D60" s="490"/>
      <c r="E60" s="490"/>
      <c r="F60" s="490"/>
      <c r="Q60" s="9"/>
    </row>
    <row r="61" spans="1:17" ht="30.75" customHeight="1">
      <c r="A61" s="489"/>
      <c r="B61" s="490"/>
      <c r="C61" s="490"/>
      <c r="D61" s="490"/>
      <c r="E61" s="490"/>
      <c r="F61" s="490"/>
      <c r="Q61" s="9"/>
    </row>
    <row r="62" spans="1:18" ht="409.5" customHeight="1">
      <c r="A62" s="11" t="s">
        <v>81</v>
      </c>
      <c r="B62" s="467" t="s">
        <v>38</v>
      </c>
      <c r="C62" s="468"/>
      <c r="D62" s="33">
        <v>42.4</v>
      </c>
      <c r="E62" s="11" t="e">
        <f>#REF!/#REF!*100</f>
        <v>#REF!</v>
      </c>
      <c r="F62" s="11" t="e">
        <f>#REF!/#REF!*100</f>
        <v>#REF!</v>
      </c>
      <c r="M62" s="16"/>
      <c r="O62" s="9">
        <f>D62+D63+D64+D65+D66+D67+D68</f>
        <v>4369.8</v>
      </c>
      <c r="P62" s="9"/>
      <c r="Q62" s="9"/>
      <c r="R62" s="9"/>
    </row>
    <row r="63" spans="1:17" ht="258.75" customHeight="1">
      <c r="A63" s="11" t="s">
        <v>82</v>
      </c>
      <c r="B63" s="467" t="s">
        <v>161</v>
      </c>
      <c r="C63" s="468"/>
      <c r="D63" s="33">
        <v>366.4</v>
      </c>
      <c r="E63" s="11" t="e">
        <f>#REF!/#REF!*100</f>
        <v>#REF!</v>
      </c>
      <c r="F63" s="11" t="e">
        <f>#REF!/#REF!*100</f>
        <v>#REF!</v>
      </c>
      <c r="M63" s="16"/>
      <c r="Q63" s="9"/>
    </row>
    <row r="64" spans="1:13" ht="339.75" customHeight="1">
      <c r="A64" s="17" t="s">
        <v>83</v>
      </c>
      <c r="B64" s="467" t="s">
        <v>40</v>
      </c>
      <c r="C64" s="468"/>
      <c r="D64" s="33">
        <v>120.5</v>
      </c>
      <c r="E64" s="11"/>
      <c r="F64" s="11"/>
      <c r="M64" s="16"/>
    </row>
    <row r="65" spans="1:13" ht="293.25" customHeight="1">
      <c r="A65" s="17" t="s">
        <v>84</v>
      </c>
      <c r="B65" s="467" t="s">
        <v>41</v>
      </c>
      <c r="C65" s="468"/>
      <c r="D65" s="33">
        <v>6.7</v>
      </c>
      <c r="E65" s="11"/>
      <c r="F65" s="11"/>
      <c r="M65" s="16"/>
    </row>
    <row r="66" spans="1:18" ht="267.75" customHeight="1">
      <c r="A66" s="17" t="s">
        <v>109</v>
      </c>
      <c r="B66" s="467" t="s">
        <v>42</v>
      </c>
      <c r="C66" s="468"/>
      <c r="D66" s="10">
        <v>39.7</v>
      </c>
      <c r="E66" s="3"/>
      <c r="F66" s="2"/>
      <c r="M66" s="16"/>
      <c r="R66" s="9"/>
    </row>
    <row r="67" spans="1:6" ht="165" customHeight="1">
      <c r="A67" s="17" t="s">
        <v>110</v>
      </c>
      <c r="B67" s="467" t="s">
        <v>43</v>
      </c>
      <c r="C67" s="468"/>
      <c r="D67" s="11">
        <v>317.6</v>
      </c>
      <c r="E67" s="491" t="e">
        <f>D67/#REF!*100</f>
        <v>#REF!</v>
      </c>
      <c r="F67" s="492"/>
    </row>
    <row r="68" spans="1:11" ht="158.25" customHeight="1">
      <c r="A68" s="17" t="s">
        <v>112</v>
      </c>
      <c r="B68" s="467" t="s">
        <v>44</v>
      </c>
      <c r="C68" s="468"/>
      <c r="D68" s="11">
        <v>3476.5</v>
      </c>
      <c r="E68" s="11"/>
      <c r="F68" s="11"/>
      <c r="G68" s="11"/>
      <c r="J68" s="35"/>
      <c r="K68" s="35"/>
    </row>
    <row r="69" spans="1:11" ht="148.5" customHeight="1">
      <c r="A69" s="17" t="s">
        <v>115</v>
      </c>
      <c r="B69" s="467" t="s">
        <v>45</v>
      </c>
      <c r="C69" s="468"/>
      <c r="D69" s="11">
        <v>0.1</v>
      </c>
      <c r="E69" s="11"/>
      <c r="F69" s="11"/>
      <c r="G69" s="11"/>
      <c r="J69" s="35"/>
      <c r="K69" s="35"/>
    </row>
    <row r="70" spans="1:17" s="37" customFormat="1" ht="189.75" customHeight="1">
      <c r="A70" s="36" t="s">
        <v>116</v>
      </c>
      <c r="B70" s="487" t="s">
        <v>170</v>
      </c>
      <c r="C70" s="488"/>
      <c r="D70" s="33">
        <v>212.3</v>
      </c>
      <c r="E70" s="33"/>
      <c r="F70" s="33"/>
      <c r="J70" s="38"/>
      <c r="K70" s="38"/>
      <c r="P70" s="39"/>
      <c r="Q70" s="39"/>
    </row>
    <row r="71" spans="1:18" s="37" customFormat="1" ht="152.25" customHeight="1">
      <c r="A71" s="36" t="s">
        <v>122</v>
      </c>
      <c r="B71" s="487" t="s">
        <v>46</v>
      </c>
      <c r="C71" s="488"/>
      <c r="D71" s="33">
        <v>44.7</v>
      </c>
      <c r="E71" s="33"/>
      <c r="F71" s="33"/>
      <c r="J71" s="38"/>
      <c r="K71" s="38"/>
      <c r="P71" s="39"/>
      <c r="Q71" s="39"/>
      <c r="R71" s="39"/>
    </row>
    <row r="72" spans="1:6" ht="55.5" customHeight="1">
      <c r="A72" s="40"/>
      <c r="B72" s="522" t="s">
        <v>125</v>
      </c>
      <c r="C72" s="523"/>
      <c r="D72" s="41">
        <f>D62+D63+D64+D65+D66+D67+D68+D69+D70+D71</f>
        <v>4626.900000000001</v>
      </c>
      <c r="E72" s="41" t="e">
        <f>SUM(E62:E67)</f>
        <v>#REF!</v>
      </c>
      <c r="F72" s="41" t="e">
        <f>SUM(F62:F67)</f>
        <v>#REF!</v>
      </c>
    </row>
    <row r="73" spans="1:6" ht="39" customHeight="1">
      <c r="A73" s="524" t="s">
        <v>85</v>
      </c>
      <c r="B73" s="524"/>
      <c r="C73" s="524"/>
      <c r="D73" s="524"/>
      <c r="E73" s="524"/>
      <c r="F73" s="524"/>
    </row>
    <row r="74" spans="1:6" ht="1.5" customHeight="1">
      <c r="A74" s="529" t="s">
        <v>86</v>
      </c>
      <c r="B74" s="521" t="s">
        <v>47</v>
      </c>
      <c r="C74" s="521"/>
      <c r="D74" s="42"/>
      <c r="E74" s="528"/>
      <c r="F74" s="528"/>
    </row>
    <row r="75" spans="1:6" ht="16.5" customHeight="1">
      <c r="A75" s="529"/>
      <c r="B75" s="521"/>
      <c r="C75" s="521"/>
      <c r="D75" s="525">
        <v>34</v>
      </c>
      <c r="E75" s="11"/>
      <c r="F75" s="11"/>
    </row>
    <row r="76" spans="1:22" ht="69" customHeight="1">
      <c r="A76" s="529"/>
      <c r="B76" s="521"/>
      <c r="C76" s="521"/>
      <c r="D76" s="525"/>
      <c r="E76" s="11"/>
      <c r="F76" s="11"/>
      <c r="O76" s="9"/>
      <c r="P76" s="9"/>
      <c r="Q76" s="9"/>
      <c r="U76" s="9"/>
      <c r="V76" s="9"/>
    </row>
    <row r="77" spans="1:21" ht="72.75" customHeight="1">
      <c r="A77" s="11" t="s">
        <v>87</v>
      </c>
      <c r="B77" s="467" t="s">
        <v>48</v>
      </c>
      <c r="C77" s="468"/>
      <c r="D77" s="11">
        <v>2.6</v>
      </c>
      <c r="E77" s="11"/>
      <c r="F77" s="11"/>
      <c r="U77" s="9"/>
    </row>
    <row r="78" spans="1:21" ht="72.75" customHeight="1">
      <c r="A78" s="526" t="s">
        <v>88</v>
      </c>
      <c r="B78" s="516" t="s">
        <v>202</v>
      </c>
      <c r="C78" s="517"/>
      <c r="D78" s="526">
        <v>17.2</v>
      </c>
      <c r="E78" s="512" t="e">
        <f>D78/#REF!*100</f>
        <v>#REF!</v>
      </c>
      <c r="F78" s="513"/>
      <c r="U78" s="9"/>
    </row>
    <row r="79" spans="1:6" ht="69.75" customHeight="1">
      <c r="A79" s="527"/>
      <c r="B79" s="518"/>
      <c r="C79" s="519"/>
      <c r="D79" s="527"/>
      <c r="E79" s="514"/>
      <c r="F79" s="515"/>
    </row>
    <row r="80" spans="1:6" ht="81" customHeight="1" hidden="1">
      <c r="A80" s="11" t="s">
        <v>101</v>
      </c>
      <c r="B80" s="467" t="s">
        <v>117</v>
      </c>
      <c r="C80" s="468"/>
      <c r="D80" s="11"/>
      <c r="E80" s="11" t="e">
        <f>#REF!</f>
        <v>#REF!</v>
      </c>
      <c r="F80" s="11" t="e">
        <f>E80</f>
        <v>#REF!</v>
      </c>
    </row>
    <row r="81" spans="1:6" ht="185.25" customHeight="1">
      <c r="A81" s="17" t="s">
        <v>49</v>
      </c>
      <c r="B81" s="467" t="s">
        <v>188</v>
      </c>
      <c r="C81" s="468"/>
      <c r="D81" s="43">
        <v>98.6</v>
      </c>
      <c r="E81" s="11"/>
      <c r="F81" s="11"/>
    </row>
    <row r="82" spans="1:6" ht="73.5" customHeight="1">
      <c r="A82" s="17" t="s">
        <v>180</v>
      </c>
      <c r="B82" s="467" t="s">
        <v>179</v>
      </c>
      <c r="C82" s="468"/>
      <c r="D82" s="11">
        <v>5.1</v>
      </c>
      <c r="E82" s="11"/>
      <c r="F82" s="11"/>
    </row>
    <row r="83" spans="1:6" ht="43.5" customHeight="1" hidden="1">
      <c r="A83" s="17"/>
      <c r="B83" s="66"/>
      <c r="C83" s="67"/>
      <c r="D83" s="11"/>
      <c r="E83" s="11"/>
      <c r="F83" s="11"/>
    </row>
    <row r="84" spans="1:6" ht="43.5" customHeight="1" hidden="1">
      <c r="A84" s="17"/>
      <c r="B84" s="66"/>
      <c r="C84" s="67"/>
      <c r="D84" s="11"/>
      <c r="E84" s="11"/>
      <c r="F84" s="11"/>
    </row>
    <row r="85" spans="1:20" ht="51.75" customHeight="1">
      <c r="A85" s="11"/>
      <c r="B85" s="465" t="s">
        <v>89</v>
      </c>
      <c r="C85" s="466"/>
      <c r="D85" s="13">
        <f>D75+D77+D78+D81+D82</f>
        <v>157.49999999999997</v>
      </c>
      <c r="E85" s="13" t="e">
        <f>SUM(E75:E80)</f>
        <v>#REF!</v>
      </c>
      <c r="F85" s="13" t="e">
        <f>SUM(F75:F80)</f>
        <v>#REF!</v>
      </c>
      <c r="G85" s="44">
        <f>G75+G77+G78+G80</f>
        <v>0</v>
      </c>
      <c r="M85" s="16"/>
      <c r="Q85" s="9"/>
      <c r="T85" s="16"/>
    </row>
    <row r="86" spans="1:14" ht="42.75" customHeight="1" hidden="1">
      <c r="A86" s="11"/>
      <c r="B86" s="465" t="s">
        <v>123</v>
      </c>
      <c r="C86" s="466"/>
      <c r="D86" s="13">
        <f>D49+D59+D72+D85</f>
        <v>13330.899999999998</v>
      </c>
      <c r="E86" s="13" t="e">
        <f>E49+E59+E72+E85</f>
        <v>#REF!</v>
      </c>
      <c r="F86" s="13" t="e">
        <f>F49+F59+F72+F85</f>
        <v>#REF!</v>
      </c>
      <c r="M86" s="16"/>
      <c r="N86" s="16"/>
    </row>
    <row r="87" spans="1:6" ht="51.75" customHeight="1">
      <c r="A87" s="489" t="s">
        <v>91</v>
      </c>
      <c r="B87" s="490"/>
      <c r="C87" s="490"/>
      <c r="D87" s="490"/>
      <c r="E87" s="490"/>
      <c r="F87" s="490"/>
    </row>
    <row r="88" spans="1:20" ht="90" customHeight="1">
      <c r="A88" s="11"/>
      <c r="B88" s="467" t="s">
        <v>96</v>
      </c>
      <c r="C88" s="468"/>
      <c r="D88" s="13">
        <v>2663.8</v>
      </c>
      <c r="E88" s="45"/>
      <c r="F88" s="45"/>
      <c r="T88" s="16"/>
    </row>
    <row r="89" spans="1:20" ht="111" customHeight="1" hidden="1">
      <c r="A89" s="489" t="s">
        <v>55</v>
      </c>
      <c r="B89" s="490"/>
      <c r="C89" s="490"/>
      <c r="D89" s="490"/>
      <c r="E89" s="490"/>
      <c r="F89" s="490"/>
      <c r="T89" s="16"/>
    </row>
    <row r="90" spans="1:20" ht="172.5" customHeight="1" hidden="1">
      <c r="A90" s="3"/>
      <c r="B90" s="467" t="s">
        <v>162</v>
      </c>
      <c r="C90" s="468"/>
      <c r="D90" s="13"/>
      <c r="E90" s="45"/>
      <c r="F90" s="45"/>
      <c r="T90" s="16"/>
    </row>
    <row r="91" spans="1:20" ht="127.5" customHeight="1" hidden="1">
      <c r="A91" s="489" t="s">
        <v>186</v>
      </c>
      <c r="B91" s="490"/>
      <c r="C91" s="490"/>
      <c r="D91" s="490"/>
      <c r="E91" s="490"/>
      <c r="F91" s="490"/>
      <c r="T91" s="16"/>
    </row>
    <row r="92" spans="1:20" ht="219" customHeight="1" hidden="1">
      <c r="A92" s="17"/>
      <c r="B92" s="467" t="s">
        <v>189</v>
      </c>
      <c r="C92" s="468"/>
      <c r="D92" s="13"/>
      <c r="E92" s="45"/>
      <c r="F92" s="45"/>
      <c r="T92" s="16"/>
    </row>
    <row r="93" spans="1:20" ht="60" customHeight="1" hidden="1">
      <c r="A93" s="489" t="s">
        <v>164</v>
      </c>
      <c r="B93" s="490"/>
      <c r="C93" s="490"/>
      <c r="D93" s="490"/>
      <c r="E93" s="490"/>
      <c r="F93" s="490"/>
      <c r="T93" s="16"/>
    </row>
    <row r="94" spans="1:20" ht="90" customHeight="1" hidden="1">
      <c r="A94" s="17"/>
      <c r="B94" s="467" t="s">
        <v>165</v>
      </c>
      <c r="C94" s="468"/>
      <c r="D94" s="13"/>
      <c r="E94" s="45"/>
      <c r="F94" s="45"/>
      <c r="T94" s="16"/>
    </row>
    <row r="95" spans="1:20" ht="52.5" customHeight="1">
      <c r="A95" s="489" t="s">
        <v>166</v>
      </c>
      <c r="B95" s="490"/>
      <c r="C95" s="490"/>
      <c r="D95" s="490"/>
      <c r="E95" s="490"/>
      <c r="F95" s="490"/>
      <c r="T95" s="16"/>
    </row>
    <row r="96" spans="1:20" s="5" customFormat="1" ht="195" customHeight="1" hidden="1">
      <c r="A96" s="17" t="s">
        <v>216</v>
      </c>
      <c r="B96" s="467" t="s">
        <v>169</v>
      </c>
      <c r="C96" s="468"/>
      <c r="D96" s="13"/>
      <c r="E96" s="45"/>
      <c r="F96" s="45"/>
      <c r="T96" s="169"/>
    </row>
    <row r="97" spans="1:20" s="5" customFormat="1" ht="162.75" customHeight="1">
      <c r="A97" s="17" t="s">
        <v>217</v>
      </c>
      <c r="B97" s="467" t="s">
        <v>215</v>
      </c>
      <c r="C97" s="468"/>
      <c r="D97" s="13">
        <v>2192.7</v>
      </c>
      <c r="E97" s="45"/>
      <c r="F97" s="45"/>
      <c r="T97" s="169"/>
    </row>
    <row r="98" spans="1:20" s="5" customFormat="1" ht="227.25" customHeight="1">
      <c r="A98" s="17" t="s">
        <v>218</v>
      </c>
      <c r="B98" s="467" t="s">
        <v>227</v>
      </c>
      <c r="C98" s="468"/>
      <c r="D98" s="13">
        <v>1749.9</v>
      </c>
      <c r="E98" s="45"/>
      <c r="F98" s="45"/>
      <c r="T98" s="169"/>
    </row>
    <row r="99" spans="1:20" s="5" customFormat="1" ht="98.25" customHeight="1">
      <c r="A99" s="17" t="s">
        <v>220</v>
      </c>
      <c r="B99" s="467" t="s">
        <v>228</v>
      </c>
      <c r="C99" s="468"/>
      <c r="D99" s="13">
        <v>17.4</v>
      </c>
      <c r="E99" s="45"/>
      <c r="F99" s="45"/>
      <c r="T99" s="169"/>
    </row>
    <row r="100" spans="1:20" s="5" customFormat="1" ht="122.25" customHeight="1">
      <c r="A100" s="17" t="s">
        <v>221</v>
      </c>
      <c r="B100" s="467" t="s">
        <v>229</v>
      </c>
      <c r="C100" s="468"/>
      <c r="D100" s="13">
        <v>3.7</v>
      </c>
      <c r="E100" s="45"/>
      <c r="F100" s="45"/>
      <c r="T100" s="169"/>
    </row>
    <row r="101" spans="1:20" s="5" customFormat="1" ht="130.5" customHeight="1">
      <c r="A101" s="17" t="s">
        <v>222</v>
      </c>
      <c r="B101" s="467" t="s">
        <v>224</v>
      </c>
      <c r="C101" s="468"/>
      <c r="D101" s="13">
        <v>4.7</v>
      </c>
      <c r="E101" s="45"/>
      <c r="F101" s="45"/>
      <c r="T101" s="169"/>
    </row>
    <row r="102" spans="1:20" s="5" customFormat="1" ht="120" customHeight="1">
      <c r="A102" s="17" t="s">
        <v>223</v>
      </c>
      <c r="B102" s="467" t="s">
        <v>230</v>
      </c>
      <c r="C102" s="468"/>
      <c r="D102" s="13">
        <v>1955.1</v>
      </c>
      <c r="E102" s="45"/>
      <c r="F102" s="45"/>
      <c r="P102" s="5">
        <v>21918.2</v>
      </c>
      <c r="T102" s="169"/>
    </row>
    <row r="103" spans="1:20" s="5" customFormat="1" ht="47.25" customHeight="1">
      <c r="A103" s="17"/>
      <c r="B103" s="465" t="s">
        <v>219</v>
      </c>
      <c r="C103" s="466"/>
      <c r="D103" s="13">
        <f>SUM(D97:D102)</f>
        <v>5923.5</v>
      </c>
      <c r="E103" s="45"/>
      <c r="F103" s="45"/>
      <c r="N103" s="170">
        <f>D103+D70+D71</f>
        <v>6180.5</v>
      </c>
      <c r="T103" s="169"/>
    </row>
    <row r="104" spans="1:18" ht="36.75" customHeight="1">
      <c r="A104" s="11"/>
      <c r="B104" s="465" t="s">
        <v>104</v>
      </c>
      <c r="C104" s="466"/>
      <c r="D104" s="46">
        <f>D49+D59+D72+D85+D88+D103</f>
        <v>21918.199999999997</v>
      </c>
      <c r="E104" s="46" t="e">
        <f>E86+E88+E90+E92</f>
        <v>#REF!</v>
      </c>
      <c r="F104" s="46" t="e">
        <f>F86+F88+F90+F92</f>
        <v>#REF!</v>
      </c>
      <c r="Q104" s="9"/>
      <c r="R104" s="9"/>
    </row>
    <row r="105" spans="1:16" ht="49.5" customHeight="1">
      <c r="A105" s="11"/>
      <c r="B105" s="502" t="s">
        <v>136</v>
      </c>
      <c r="C105" s="503"/>
      <c r="D105" s="503"/>
      <c r="E105" s="503"/>
      <c r="F105" s="503"/>
      <c r="P105" s="9">
        <f>P102-D104</f>
        <v>0</v>
      </c>
    </row>
    <row r="106" spans="1:6" ht="53.25" customHeight="1">
      <c r="A106" s="11"/>
      <c r="B106" s="502" t="s">
        <v>172</v>
      </c>
      <c r="C106" s="503"/>
      <c r="D106" s="503"/>
      <c r="E106" s="503"/>
      <c r="F106" s="503"/>
    </row>
    <row r="107" spans="1:6" ht="115.5" customHeight="1">
      <c r="A107" s="17"/>
      <c r="B107" s="467" t="s">
        <v>56</v>
      </c>
      <c r="C107" s="468"/>
      <c r="D107" s="13">
        <v>599.8</v>
      </c>
      <c r="E107" s="47"/>
      <c r="F107" s="47"/>
    </row>
    <row r="108" spans="1:6" ht="256.5" customHeight="1" hidden="1">
      <c r="A108" s="17" t="s">
        <v>66</v>
      </c>
      <c r="B108" s="467" t="s">
        <v>187</v>
      </c>
      <c r="C108" s="468"/>
      <c r="D108" s="13"/>
      <c r="E108" s="47"/>
      <c r="F108" s="47"/>
    </row>
    <row r="109" spans="1:6" ht="78.75" customHeight="1" hidden="1">
      <c r="A109" s="489" t="s">
        <v>59</v>
      </c>
      <c r="B109" s="490"/>
      <c r="C109" s="490"/>
      <c r="D109" s="490"/>
      <c r="E109" s="490"/>
      <c r="F109" s="490"/>
    </row>
    <row r="110" spans="1:6" ht="165.75" customHeight="1" hidden="1">
      <c r="A110" s="13"/>
      <c r="B110" s="467" t="s">
        <v>57</v>
      </c>
      <c r="C110" s="468"/>
      <c r="D110" s="13"/>
      <c r="E110" s="13"/>
      <c r="F110" s="13"/>
    </row>
    <row r="111" spans="1:6" ht="43.5" customHeight="1">
      <c r="A111" s="11"/>
      <c r="B111" s="504" t="s">
        <v>137</v>
      </c>
      <c r="C111" s="505"/>
      <c r="D111" s="13">
        <f>D107+D108+D110</f>
        <v>599.8</v>
      </c>
      <c r="E111" s="13">
        <f>E107+E108</f>
        <v>0</v>
      </c>
      <c r="F111" s="13">
        <f>F107+F108</f>
        <v>0</v>
      </c>
    </row>
    <row r="112" spans="1:16" ht="38.25" customHeight="1">
      <c r="A112" s="11"/>
      <c r="B112" s="465" t="s">
        <v>90</v>
      </c>
      <c r="C112" s="466"/>
      <c r="D112" s="13">
        <f>D104+D111</f>
        <v>22517.999999999996</v>
      </c>
      <c r="E112" s="13" t="e">
        <f>E104+E111</f>
        <v>#REF!</v>
      </c>
      <c r="F112" s="13" t="e">
        <f>F104+F111</f>
        <v>#REF!</v>
      </c>
      <c r="M112" s="14"/>
      <c r="N112" s="16"/>
      <c r="P112" s="9"/>
    </row>
    <row r="113" spans="1:6" ht="43.5" customHeight="1">
      <c r="A113" s="48"/>
      <c r="B113" s="49"/>
      <c r="C113" s="50"/>
      <c r="D113" s="51"/>
      <c r="E113" s="51"/>
      <c r="F113" s="51"/>
    </row>
    <row r="114" spans="1:13" ht="90" customHeight="1">
      <c r="A114" s="510" t="s">
        <v>231</v>
      </c>
      <c r="B114" s="510"/>
      <c r="C114" s="510"/>
      <c r="D114" s="171" t="s">
        <v>138</v>
      </c>
      <c r="E114" s="511"/>
      <c r="F114" s="511"/>
      <c r="M114" s="16"/>
    </row>
    <row r="115" spans="1:6" ht="33.75" customHeight="1">
      <c r="A115" s="500" t="s">
        <v>163</v>
      </c>
      <c r="B115" s="500"/>
      <c r="C115" s="500"/>
      <c r="D115" s="49"/>
      <c r="E115" s="49"/>
      <c r="F115" s="49"/>
    </row>
    <row r="116" spans="1:6" ht="18.75" customHeight="1">
      <c r="A116" s="48"/>
      <c r="B116" s="501"/>
      <c r="C116" s="501"/>
      <c r="D116" s="52"/>
      <c r="E116" s="49"/>
      <c r="F116" s="49"/>
    </row>
    <row r="117" spans="1:6" ht="18.75" customHeight="1">
      <c r="A117" s="48"/>
      <c r="B117" s="501"/>
      <c r="C117" s="501"/>
      <c r="D117" s="49"/>
      <c r="E117" s="49"/>
      <c r="F117" s="49"/>
    </row>
    <row r="118" spans="1:6" ht="18.75" customHeight="1">
      <c r="A118" s="494"/>
      <c r="B118" s="494"/>
      <c r="C118" s="494"/>
      <c r="D118" s="49"/>
      <c r="E118" s="53"/>
      <c r="F118" s="53"/>
    </row>
    <row r="119" spans="1:6" ht="18.75" customHeight="1">
      <c r="A119" s="494"/>
      <c r="B119" s="494"/>
      <c r="C119" s="494"/>
      <c r="D119" s="49"/>
      <c r="E119" s="53"/>
      <c r="F119" s="53"/>
    </row>
    <row r="120" spans="1:6" ht="18.75" customHeight="1">
      <c r="A120" s="494"/>
      <c r="B120" s="494"/>
      <c r="C120" s="494"/>
      <c r="D120" s="49"/>
      <c r="E120" s="499"/>
      <c r="F120" s="499"/>
    </row>
    <row r="121" spans="1:6" ht="18.75" customHeight="1">
      <c r="A121" s="497"/>
      <c r="B121" s="497"/>
      <c r="C121" s="497"/>
      <c r="D121" s="54"/>
      <c r="E121" s="55"/>
      <c r="F121" s="55"/>
    </row>
    <row r="122" spans="1:6" ht="18.75" customHeight="1">
      <c r="A122" s="56"/>
      <c r="B122" s="57"/>
      <c r="C122" s="58"/>
      <c r="D122" s="57"/>
      <c r="E122" s="55"/>
      <c r="F122" s="55"/>
    </row>
    <row r="123" spans="1:6" ht="35.25">
      <c r="A123" s="59"/>
      <c r="B123" s="60"/>
      <c r="C123" s="61"/>
      <c r="D123" s="60"/>
      <c r="E123" s="60"/>
      <c r="F123" s="60"/>
    </row>
    <row r="124" spans="1:6" ht="35.25">
      <c r="A124" s="496"/>
      <c r="B124" s="496"/>
      <c r="C124" s="496"/>
      <c r="D124" s="60"/>
      <c r="E124" s="60"/>
      <c r="F124" s="60"/>
    </row>
    <row r="125" spans="1:6" ht="35.25">
      <c r="A125" s="59"/>
      <c r="B125" s="60"/>
      <c r="C125" s="61"/>
      <c r="D125" s="60"/>
      <c r="E125" s="60"/>
      <c r="F125" s="60"/>
    </row>
    <row r="126" spans="1:6" ht="35.25">
      <c r="A126" s="62"/>
      <c r="B126" s="1"/>
      <c r="C126" s="63"/>
      <c r="D126" s="1"/>
      <c r="E126" s="1"/>
      <c r="F126" s="1"/>
    </row>
    <row r="127" spans="1:6" ht="35.25">
      <c r="A127" s="62"/>
      <c r="B127" s="1"/>
      <c r="C127" s="63"/>
      <c r="D127" s="1"/>
      <c r="E127" s="1"/>
      <c r="F127" s="1"/>
    </row>
    <row r="128" spans="1:8" ht="165" customHeight="1">
      <c r="A128" s="62"/>
      <c r="B128" s="1"/>
      <c r="C128" s="498"/>
      <c r="D128" s="498"/>
      <c r="E128" s="498"/>
      <c r="F128" s="498"/>
      <c r="G128" s="498"/>
      <c r="H128" s="498"/>
    </row>
    <row r="129" spans="1:6" ht="35.25">
      <c r="A129" s="62"/>
      <c r="B129" s="1"/>
      <c r="C129" s="63"/>
      <c r="D129" s="1"/>
      <c r="E129" s="1"/>
      <c r="F129" s="1"/>
    </row>
    <row r="130" spans="1:6" ht="35.25">
      <c r="A130" s="62"/>
      <c r="B130" s="1"/>
      <c r="C130" s="63"/>
      <c r="D130" s="1"/>
      <c r="E130" s="1"/>
      <c r="F130" s="1"/>
    </row>
    <row r="131" spans="1:6" ht="35.25">
      <c r="A131" s="495"/>
      <c r="B131" s="495"/>
      <c r="C131" s="495"/>
      <c r="D131" s="1"/>
      <c r="E131" s="1"/>
      <c r="F131" s="1"/>
    </row>
    <row r="132" spans="1:6" ht="35.25">
      <c r="A132" s="493"/>
      <c r="B132" s="493"/>
      <c r="C132" s="493"/>
      <c r="D132" s="1"/>
      <c r="E132" s="1"/>
      <c r="F132" s="1"/>
    </row>
    <row r="133" spans="1:6" ht="35.25">
      <c r="A133" s="62"/>
      <c r="B133" s="64"/>
      <c r="C133" s="63"/>
      <c r="D133" s="64"/>
      <c r="E133" s="64"/>
      <c r="F133" s="64"/>
    </row>
    <row r="134" ht="35.25">
      <c r="A134" s="65"/>
    </row>
  </sheetData>
  <sheetProtection/>
  <mergeCells count="132">
    <mergeCell ref="E55:F55"/>
    <mergeCell ref="B52:C52"/>
    <mergeCell ref="B58:C58"/>
    <mergeCell ref="B102:C102"/>
    <mergeCell ref="B98:C98"/>
    <mergeCell ref="B99:C99"/>
    <mergeCell ref="B100:C100"/>
    <mergeCell ref="B101:C101"/>
    <mergeCell ref="E52:F52"/>
    <mergeCell ref="A89:F89"/>
    <mergeCell ref="B33:C33"/>
    <mergeCell ref="B45:C45"/>
    <mergeCell ref="B46:C46"/>
    <mergeCell ref="B47:C47"/>
    <mergeCell ref="B35:C35"/>
    <mergeCell ref="B36:C36"/>
    <mergeCell ref="B42:C42"/>
    <mergeCell ref="B43:C43"/>
    <mergeCell ref="B40:C40"/>
    <mergeCell ref="B34:C34"/>
    <mergeCell ref="E49:F49"/>
    <mergeCell ref="B37:C37"/>
    <mergeCell ref="B41:C41"/>
    <mergeCell ref="A109:F109"/>
    <mergeCell ref="A93:F93"/>
    <mergeCell ref="B94:C94"/>
    <mergeCell ref="B108:C108"/>
    <mergeCell ref="B97:C97"/>
    <mergeCell ref="B92:C92"/>
    <mergeCell ref="A91:F91"/>
    <mergeCell ref="B90:C90"/>
    <mergeCell ref="B85:C85"/>
    <mergeCell ref="A73:F73"/>
    <mergeCell ref="D75:D76"/>
    <mergeCell ref="A78:A79"/>
    <mergeCell ref="B81:C81"/>
    <mergeCell ref="E74:F74"/>
    <mergeCell ref="A74:A76"/>
    <mergeCell ref="A87:F87"/>
    <mergeCell ref="D78:D79"/>
    <mergeCell ref="B77:C77"/>
    <mergeCell ref="B78:C79"/>
    <mergeCell ref="B63:C63"/>
    <mergeCell ref="B49:C49"/>
    <mergeCell ref="B74:C76"/>
    <mergeCell ref="B72:C72"/>
    <mergeCell ref="B65:C65"/>
    <mergeCell ref="B67:C67"/>
    <mergeCell ref="B57:C57"/>
    <mergeCell ref="B55:C55"/>
    <mergeCell ref="B48:C48"/>
    <mergeCell ref="A50:F51"/>
    <mergeCell ref="B59:C59"/>
    <mergeCell ref="A114:C114"/>
    <mergeCell ref="E114:F114"/>
    <mergeCell ref="B71:C71"/>
    <mergeCell ref="E78:F79"/>
    <mergeCell ref="B80:C80"/>
    <mergeCell ref="B112:C112"/>
    <mergeCell ref="B106:F106"/>
    <mergeCell ref="B110:C110"/>
    <mergeCell ref="B86:C86"/>
    <mergeCell ref="B82:C82"/>
    <mergeCell ref="A118:C118"/>
    <mergeCell ref="B107:C107"/>
    <mergeCell ref="B88:C88"/>
    <mergeCell ref="B105:F105"/>
    <mergeCell ref="B111:C111"/>
    <mergeCell ref="B104:C104"/>
    <mergeCell ref="A95:F95"/>
    <mergeCell ref="B96:C96"/>
    <mergeCell ref="A115:C115"/>
    <mergeCell ref="B116:C117"/>
    <mergeCell ref="B39:C39"/>
    <mergeCell ref="B54:C54"/>
    <mergeCell ref="A60:F60"/>
    <mergeCell ref="B62:C62"/>
    <mergeCell ref="E67:F67"/>
    <mergeCell ref="B53:C53"/>
    <mergeCell ref="B64:C64"/>
    <mergeCell ref="A132:C132"/>
    <mergeCell ref="A119:C119"/>
    <mergeCell ref="A120:C120"/>
    <mergeCell ref="A131:C131"/>
    <mergeCell ref="A124:C124"/>
    <mergeCell ref="A121:C121"/>
    <mergeCell ref="C128:H128"/>
    <mergeCell ref="E120:F120"/>
    <mergeCell ref="B32:C32"/>
    <mergeCell ref="B70:C70"/>
    <mergeCell ref="B56:C56"/>
    <mergeCell ref="B69:C69"/>
    <mergeCell ref="B38:C38"/>
    <mergeCell ref="B68:C68"/>
    <mergeCell ref="A61:F61"/>
    <mergeCell ref="B44:C44"/>
    <mergeCell ref="B66:C66"/>
    <mergeCell ref="E53:F53"/>
    <mergeCell ref="B23:C23"/>
    <mergeCell ref="B29:C29"/>
    <mergeCell ref="B18:C18"/>
    <mergeCell ref="B31:C31"/>
    <mergeCell ref="B24:C24"/>
    <mergeCell ref="B28:C28"/>
    <mergeCell ref="B19:C19"/>
    <mergeCell ref="A3:F3"/>
    <mergeCell ref="A5:A6"/>
    <mergeCell ref="B5:C6"/>
    <mergeCell ref="B12:C12"/>
    <mergeCell ref="D5:D6"/>
    <mergeCell ref="B11:C11"/>
    <mergeCell ref="A8:F8"/>
    <mergeCell ref="B17:C17"/>
    <mergeCell ref="B21:C21"/>
    <mergeCell ref="B10:C10"/>
    <mergeCell ref="B30:C30"/>
    <mergeCell ref="B27:C27"/>
    <mergeCell ref="B16:C16"/>
    <mergeCell ref="B22:C22"/>
    <mergeCell ref="B20:C20"/>
    <mergeCell ref="B26:C26"/>
    <mergeCell ref="B25:C25"/>
    <mergeCell ref="B103:C103"/>
    <mergeCell ref="B15:C15"/>
    <mergeCell ref="C1:F1"/>
    <mergeCell ref="A2:D2"/>
    <mergeCell ref="B13:C13"/>
    <mergeCell ref="B14:C14"/>
    <mergeCell ref="B9:C9"/>
    <mergeCell ref="E5:F6"/>
    <mergeCell ref="B7:C7"/>
    <mergeCell ref="E7:F7"/>
  </mergeCells>
  <printOptions horizontalCentered="1"/>
  <pageMargins left="0.5905511811023623" right="0.1968503937007874" top="0.2362204724409449" bottom="0.1968503937007874" header="0" footer="0"/>
  <pageSetup fitToHeight="6" horizontalDpi="600" verticalDpi="600" orientation="portrait" paperSize="9" scale="40" r:id="rId1"/>
  <rowBreaks count="4" manualBreakCount="4">
    <brk id="34" max="7" man="1"/>
    <brk id="37" max="7" man="1"/>
    <brk id="63" max="7" man="1"/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defence72</dc:creator>
  <cp:keywords/>
  <dc:description/>
  <cp:lastModifiedBy>Олександра Сердюк</cp:lastModifiedBy>
  <cp:lastPrinted>2018-02-05T08:35:36Z</cp:lastPrinted>
  <dcterms:created xsi:type="dcterms:W3CDTF">2009-04-14T10:32:57Z</dcterms:created>
  <dcterms:modified xsi:type="dcterms:W3CDTF">2018-04-04T13:52:49Z</dcterms:modified>
  <cp:category/>
  <cp:version/>
  <cp:contentType/>
  <cp:contentStatus/>
</cp:coreProperties>
</file>